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4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H9" i="18" l="1"/>
  <c r="H10" i="18"/>
  <c r="F9" i="18"/>
  <c r="F10" i="18"/>
  <c r="J10" i="18" l="1"/>
  <c r="K10" i="18"/>
  <c r="K9" i="18"/>
  <c r="J9" i="18"/>
  <c r="F38" i="18"/>
  <c r="J38" i="18" s="1"/>
  <c r="F35" i="18"/>
  <c r="J35" i="18" s="1"/>
  <c r="H35" i="18"/>
  <c r="K35" i="18" l="1"/>
  <c r="O47" i="18" l="1"/>
  <c r="H16" i="18" l="1"/>
  <c r="F16" i="18"/>
  <c r="J16" i="18" l="1"/>
  <c r="K16" i="18"/>
  <c r="F42" i="18"/>
  <c r="O24" i="18" l="1"/>
  <c r="O23" i="18" l="1"/>
  <c r="H23" i="18"/>
  <c r="H24" i="18"/>
  <c r="F23" i="18"/>
  <c r="F24" i="18"/>
  <c r="J23" i="18" l="1"/>
  <c r="K24" i="18"/>
  <c r="J24" i="18"/>
  <c r="K23" i="18"/>
  <c r="O46" i="18" l="1"/>
  <c r="H47" i="18"/>
  <c r="F47" i="18"/>
  <c r="K47" i="18" l="1"/>
  <c r="J47" i="18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F65" i="18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8" i="18"/>
  <c r="F48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F7" i="18"/>
  <c r="H6" i="18"/>
  <c r="K6" i="18" s="1"/>
  <c r="F6" i="18"/>
  <c r="K57" i="18" l="1"/>
  <c r="K78" i="18"/>
  <c r="K68" i="18"/>
  <c r="K45" i="18"/>
  <c r="K59" i="18"/>
  <c r="K53" i="18"/>
  <c r="L15" i="18"/>
  <c r="O87" i="18"/>
  <c r="J85" i="18"/>
  <c r="F87" i="18"/>
  <c r="J83" i="18"/>
  <c r="J84" i="18"/>
  <c r="J48" i="18"/>
  <c r="J49" i="18"/>
  <c r="J65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4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5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65" i="18" l="1"/>
  <c r="I67" i="18"/>
  <c r="I66" i="18"/>
  <c r="M66" i="18" s="1"/>
  <c r="N66" i="18" s="1"/>
  <c r="I14" i="18"/>
  <c r="L14" i="18" s="1"/>
  <c r="I35" i="18"/>
  <c r="I9" i="18"/>
  <c r="I10" i="18"/>
  <c r="I23" i="18"/>
  <c r="I16" i="18"/>
  <c r="I61" i="18"/>
  <c r="I48" i="18"/>
  <c r="I58" i="18"/>
  <c r="I74" i="18"/>
  <c r="I47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24" i="18"/>
  <c r="I45" i="18"/>
  <c r="I82" i="18"/>
  <c r="I57" i="18"/>
  <c r="I46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38" i="18"/>
  <c r="I77" i="18"/>
  <c r="I42" i="18"/>
  <c r="I55" i="18"/>
  <c r="I76" i="18"/>
  <c r="I63" i="18"/>
  <c r="I75" i="18"/>
  <c r="I54" i="18"/>
  <c r="I50" i="18"/>
  <c r="I79" i="18"/>
  <c r="I6" i="18"/>
  <c r="L65" i="18" l="1"/>
  <c r="L10" i="18"/>
  <c r="N10" i="18" s="1"/>
  <c r="M65" i="18"/>
  <c r="N65" i="18" s="1"/>
  <c r="L9" i="18"/>
  <c r="L35" i="18"/>
  <c r="L23" i="18"/>
  <c r="N23" i="18" s="1"/>
  <c r="L16" i="18"/>
  <c r="N16" i="18" s="1"/>
  <c r="L59" i="18"/>
  <c r="L38" i="18"/>
  <c r="I87" i="18"/>
  <c r="L79" i="18"/>
  <c r="L42" i="18"/>
  <c r="L13" i="18"/>
  <c r="L26" i="18"/>
  <c r="L20" i="18"/>
  <c r="L69" i="18"/>
  <c r="L62" i="18"/>
  <c r="L82" i="18"/>
  <c r="L44" i="18"/>
  <c r="L47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L24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N35" i="18"/>
  <c r="N9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P23" i="18"/>
  <c r="N68" i="18"/>
  <c r="P71" i="18"/>
  <c r="N78" i="18"/>
  <c r="N73" i="18"/>
  <c r="N53" i="18"/>
  <c r="N55" i="18"/>
  <c r="N6" i="18"/>
  <c r="N43" i="18"/>
  <c r="N58" i="18"/>
  <c r="N85" i="18"/>
  <c r="N24" i="18"/>
  <c r="N72" i="18"/>
  <c r="N76" i="18"/>
  <c r="N74" i="18"/>
  <c r="N17" i="18"/>
  <c r="N34" i="18"/>
  <c r="N77" i="18"/>
  <c r="N4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35" i="18" l="1"/>
  <c r="P10" i="18"/>
  <c r="P9" i="18"/>
  <c r="P59" i="18"/>
  <c r="N87" i="18"/>
  <c r="P79" i="18"/>
  <c r="P25" i="18"/>
  <c r="P54" i="18"/>
  <c r="P72" i="18"/>
  <c r="P55" i="18"/>
  <c r="P6" i="18"/>
  <c r="P24" i="18"/>
  <c r="P47" i="18"/>
  <c r="P34" i="18"/>
  <c r="P19" i="18"/>
  <c r="P61" i="18"/>
  <c r="P33" i="18"/>
  <c r="P53" i="18"/>
  <c r="P73" i="18"/>
  <c r="P65" i="18"/>
  <c r="P69" i="18"/>
  <c r="P18" i="18"/>
  <c r="P67" i="18"/>
  <c r="P45" i="18"/>
  <c r="P66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68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<sst xmlns="http://schemas.openxmlformats.org/spreadsheetml/2006/main" count="162" uniqueCount="119">
  <si>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</si>
  <si>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</si>
  <si>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</si>
  <si>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</si>
  <si>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</si>
  <si>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</si>
  <si>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</si>
  <si>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</si>
  <si>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</si>
  <si>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</si>
  <si>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</si>
  <si>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</si>
  <si>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</si>
  <si>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</si>
  <si>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</si>
  <si>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</si>
  <si>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</si>
  <si>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</si>
  <si>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</si>
  <si>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</si>
  <si>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</si>
  <si>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</si>
  <si>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</si>
  <si>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</si>
  <si>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</si>
  <si>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</si>
  <si>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</si>
  <si>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</si>
  <si>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</si>
  <si>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</si>
  <si>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</si>
  <si>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</si>
  <si>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</si>
  <si>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</si>
  <si>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</si>
  <si>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</si>
  <si>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</si>
  <si>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</si>
  <si>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</si>
  <si>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</si>
  <si>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</si>
  <si>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</si>
  <si>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</si>
  <si>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</si>
  <si>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</si>
  <si>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</si>
  <si>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</si>
  <si>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</si>
  <si>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</si>
  <si>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</si>
  <si>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</si>
  <si>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</si>
  <si>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</si>
  <si>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</si>
  <si>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</si>
  <si>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</si>
  <si>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</si>
  <si>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</si>
  <si>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</si>
  <si>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</si>
  <si>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</si>
  <si>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</si>
  <si>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</si>
  <si>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</si>
  <si>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</si>
  <si>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</si>
  <si>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</si>
  <si>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</si>
  <si>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</si>
  <si>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</si>
  <si>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</si>
  <si>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</si>
  <si>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</si>
  <si>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</si>
  <si>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</si>
  <si>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</si>
  <si>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</si>
  <si>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</si>
  <si>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</si>
  <si>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</si>
  <si>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</si>
  <si>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</si>
  <si>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</si>
  <si>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</si>
  <si>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</si>
  <si>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</si>
  <si>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</si>
  <si>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</si>
  <si>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</si>
  <si>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</si>
  <si>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</si>
  <si>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</si>
  <si>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</si>
  <si>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</si>
  <si>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</si>
  <si>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</si>
  <si>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</si>
  <si>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</si>
  <si>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</si>
  <si>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H121245338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</si>
  <si>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</si>
  <si>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</si>
  <si>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</si>
  <si>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</si>
  <si>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</si>
  <si>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</si>
  <si>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</si>
  <si>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</si>
  <si>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</si>
  <si>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</si>
  <si>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</si>
  <si>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</si>
  <si>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</si>
  <si>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</si>
  <si>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</si>
  <si>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</si>
  <si>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</si>
  <si>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2024年12月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</si>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</sst>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_-* #,##0.000_-;\-* #,##0.000_-;_-* &quot;-&quot;??_-;_-@_-"/>
    <numFmt numFmtId="179" formatCode="0.00_);[Red]\(0.00\)"/>
    <numFmt numFmtId="180" formatCode="#,##0.00;[Red]#,##0.00"/>
    <numFmt numFmtId="181" formatCode="_-* #,##0.0000_-;\-* #,##0.0000_-;_-* &quot;-&quot;??_-;_-@_-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79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79" fontId="11" fillId="2" borderId="1" xfId="0" quotePrefix="1" applyNumberFormat="1" applyFont="1" applyFill="1" applyBorder="1" applyAlignment="1">
      <alignment horizontal="center" vertical="center"/>
    </xf>
    <xf numFmtId="179" fontId="6" fillId="2" borderId="3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80" fontId="6" fillId="2" borderId="1" xfId="0" applyNumberFormat="1" applyFont="1" applyFill="1" applyBorder="1" applyAlignment="1">
      <alignment horizontal="right" vertical="center"/>
    </xf>
    <xf numFmtId="176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0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180" fontId="11" fillId="2" borderId="1" xfId="1" applyNumberFormat="1" applyFont="1" applyFill="1" applyBorder="1" applyAlignment="1">
      <alignment horizontal="right" vertical="center"/>
    </xf>
    <xf numFmtId="176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6" fontId="4" fillId="2" borderId="0" xfId="1" applyNumberFormat="1" applyFont="1" applyFill="1" applyBorder="1" applyAlignment="1">
      <alignment horizontal="center" vertical="center"/>
    </xf>
    <xf numFmtId="176" fontId="15" fillId="2" borderId="1" xfId="0" quotePrefix="1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81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176" fontId="6" fillId="2" borderId="1" xfId="0" quotePrefix="1" applyNumberFormat="1" applyFont="1" applyFill="1" applyBorder="1" applyAlignment="1">
      <alignment horizontal="center" vertical="center"/>
    </xf>
    <xf numFmtId="43" fontId="11" fillId="2" borderId="3" xfId="1" applyFont="1" applyFill="1" applyBorder="1" applyAlignment="1">
      <alignment horizontal="right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176" fontId="0" fillId="2" borderId="3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43" fontId="6" fillId="2" borderId="10" xfId="1" applyFont="1" applyFill="1" applyBorder="1" applyAlignment="1">
      <alignment horizontal="right" vertical="center"/>
    </xf>
    <xf numFmtId="179" fontId="6" fillId="2" borderId="2" xfId="0" applyNumberFormat="1" applyFont="1" applyFill="1" applyBorder="1" applyAlignment="1">
      <alignment horizontal="right" vertical="center"/>
    </xf>
    <xf numFmtId="179" fontId="6" fillId="2" borderId="10" xfId="0" applyNumberFormat="1" applyFont="1" applyFill="1" applyBorder="1" applyAlignment="1">
      <alignment horizontal="right" vertical="center"/>
    </xf>
    <xf numFmtId="180" fontId="6" fillId="2" borderId="2" xfId="0" applyNumberFormat="1" applyFont="1" applyFill="1" applyBorder="1" applyAlignment="1">
      <alignment horizontal="right" vertical="center"/>
    </xf>
    <xf numFmtId="180" fontId="6" fillId="2" borderId="10" xfId="0" applyNumberFormat="1" applyFont="1" applyFill="1" applyBorder="1" applyAlignment="1">
      <alignment horizontal="right" vertical="center"/>
    </xf>
    <xf numFmtId="180" fontId="6" fillId="2" borderId="2" xfId="1" applyNumberFormat="1" applyFont="1" applyFill="1" applyBorder="1" applyAlignment="1">
      <alignment horizontal="right" vertical="center"/>
    </xf>
    <xf numFmtId="180" fontId="6" fillId="2" borderId="10" xfId="1" applyNumberFormat="1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79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176" fontId="0" fillId="2" borderId="13" xfId="0" applyNumberFormat="1" applyFont="1" applyFill="1" applyBorder="1" applyAlignment="1">
      <alignment horizontal="right" vertical="center"/>
    </xf>
    <xf numFmtId="176" fontId="0" fillId="2" borderId="14" xfId="0" applyNumberFormat="1" applyFont="1" applyFill="1" applyBorder="1" applyAlignment="1">
      <alignment horizontal="right" vertical="center"/>
    </xf>
    <xf numFmtId="176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vertical="center"/>
    </xf>
    <xf numFmtId="176" fontId="0" fillId="2" borderId="10" xfId="0" applyNumberFormat="1" applyFont="1" applyFill="1" applyBorder="1" applyAlignment="1">
      <alignment vertical="center"/>
    </xf>
    <xf numFmtId="176" fontId="0" fillId="2" borderId="13" xfId="0" applyNumberFormat="1" applyFont="1" applyFill="1" applyBorder="1" applyAlignment="1"/>
    <xf numFmtId="176" fontId="0" fillId="2" borderId="9" xfId="0" applyNumberFormat="1" applyFont="1" applyFill="1" applyBorder="1" applyAlignment="1"/>
    <xf numFmtId="176" fontId="0" fillId="2" borderId="8" xfId="0" applyNumberFormat="1" applyFont="1" applyFill="1" applyBorder="1" applyAlignment="1"/>
    <xf numFmtId="176" fontId="6" fillId="2" borderId="2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6" fillId="2" borderId="2" xfId="0" quotePrefix="1" applyNumberFormat="1" applyFont="1" applyFill="1" applyBorder="1" applyAlignment="1">
      <alignment horizontal="right" vertical="center"/>
    </xf>
    <xf numFmtId="176" fontId="6" fillId="2" borderId="5" xfId="0" quotePrefix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180" fontId="6" fillId="2" borderId="5" xfId="1" applyNumberFormat="1" applyFont="1" applyFill="1" applyBorder="1" applyAlignment="1">
      <alignment horizontal="right" vertical="center"/>
    </xf>
    <xf numFmtId="176" fontId="0" fillId="2" borderId="9" xfId="0" applyNumberFormat="1" applyFont="1" applyFill="1" applyBorder="1" applyAlignment="1">
      <alignment horizontal="right" vertical="center"/>
    </xf>
    <xf numFmtId="176" fontId="0" fillId="2" borderId="8" xfId="0" applyNumberFormat="1" applyFont="1" applyFill="1" applyBorder="1" applyAlignment="1">
      <alignment horizontal="right" vertical="center"/>
    </xf>
    <xf numFmtId="176" fontId="11" fillId="2" borderId="2" xfId="0" applyNumberFormat="1" applyFont="1" applyFill="1" applyBorder="1" applyAlignment="1">
      <alignment horizontal="right" vertical="center"/>
    </xf>
    <xf numFmtId="176" fontId="11" fillId="2" borderId="10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6" fontId="11" fillId="2" borderId="4" xfId="1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R97"/>
  <sheetViews>
    <sheetView tabSelected="1" view="pageBreakPreview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R17" sqref="R17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1.21875" style="3" bestFit="1" customWidth="1"/>
    <col min="17" max="18" width="14.6640625" style="3" customWidth="1"/>
    <col min="19" max="16384" width="8.77734375" style="3"/>
  </cols>
  <sheetData>
    <row r="1" spans="1:18" ht="28.2" x14ac:dyDescent="0.3">
      <c r="A1" s="65" t="s">
        <v>11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8" ht="19.5" customHeight="1" x14ac:dyDescent="0.3">
      <c r="A2" s="66" t="s">
        <v>12</v>
      </c>
      <c r="B2" s="67"/>
      <c r="C2" s="67"/>
      <c r="D2" s="67"/>
      <c r="E2" s="67"/>
      <c r="F2" s="68"/>
      <c r="G2" s="1"/>
      <c r="H2" s="8"/>
      <c r="I2" s="1"/>
      <c r="J2" s="1"/>
      <c r="K2" s="69"/>
      <c r="L2" s="69"/>
      <c r="M2" s="69"/>
      <c r="N2" s="9"/>
      <c r="O2" s="69" t="s">
        <v>117</v>
      </c>
      <c r="P2" s="78"/>
      <c r="Q2" s="36"/>
    </row>
    <row r="3" spans="1:18" ht="22.2" customHeight="1" x14ac:dyDescent="0.3">
      <c r="A3" s="58" t="s">
        <v>13</v>
      </c>
      <c r="B3" s="70" t="s">
        <v>14</v>
      </c>
      <c r="C3" s="56" t="s">
        <v>15</v>
      </c>
      <c r="D3" s="73" t="s">
        <v>16</v>
      </c>
      <c r="E3" s="58" t="s">
        <v>17</v>
      </c>
      <c r="F3" s="58"/>
      <c r="G3" s="58"/>
      <c r="H3" s="58"/>
      <c r="I3" s="75" t="s">
        <v>18</v>
      </c>
      <c r="J3" s="76"/>
      <c r="K3" s="76"/>
      <c r="L3" s="76"/>
      <c r="M3" s="76"/>
      <c r="N3" s="76"/>
      <c r="O3" s="76"/>
      <c r="P3" s="77"/>
      <c r="Q3" s="37" t="s">
        <v>19</v>
      </c>
      <c r="R3" s="29"/>
    </row>
    <row r="4" spans="1:18" ht="22.2" customHeight="1" x14ac:dyDescent="0.3">
      <c r="A4" s="58"/>
      <c r="B4" s="71"/>
      <c r="C4" s="72"/>
      <c r="D4" s="74"/>
      <c r="E4" s="75" t="s">
        <v>20</v>
      </c>
      <c r="F4" s="77"/>
      <c r="G4" s="58" t="s">
        <v>21</v>
      </c>
      <c r="H4" s="58"/>
      <c r="I4" s="10" t="s">
        <v>118</v>
      </c>
      <c r="J4" s="11" t="s">
        <v>22</v>
      </c>
      <c r="K4" s="11" t="s">
        <v>23</v>
      </c>
      <c r="L4" s="59" t="s">
        <v>24</v>
      </c>
      <c r="M4" s="60"/>
      <c r="N4" s="63" t="s">
        <v>116</v>
      </c>
      <c r="O4" s="63" t="s">
        <v>39</v>
      </c>
      <c r="P4" s="58" t="s">
        <v>25</v>
      </c>
      <c r="Q4" s="12">
        <v>1643984</v>
      </c>
      <c r="R4" s="30"/>
    </row>
    <row r="5" spans="1:18" s="36" customFormat="1" ht="28.5" customHeight="1" x14ac:dyDescent="0.3">
      <c r="A5" s="58"/>
      <c r="B5" s="71"/>
      <c r="C5" s="72"/>
      <c r="D5" s="48" t="s">
        <v>40</v>
      </c>
      <c r="E5" s="41" t="s">
        <v>105</v>
      </c>
      <c r="F5" s="41" t="s">
        <v>106</v>
      </c>
      <c r="G5" s="41" t="s">
        <v>105</v>
      </c>
      <c r="H5" s="41" t="s">
        <v>106</v>
      </c>
      <c r="I5" s="49">
        <f>(Q4-J87-K87)/D87</f>
        <v>7.6757999999999997</v>
      </c>
      <c r="J5" s="50">
        <v>24.85</v>
      </c>
      <c r="K5" s="50">
        <v>24.39</v>
      </c>
      <c r="L5" s="61"/>
      <c r="M5" s="62"/>
      <c r="N5" s="56"/>
      <c r="O5" s="56"/>
      <c r="P5" s="56"/>
      <c r="R5" s="36">
        <f>Q4/D87</f>
        <v>11.143161191055601</v>
      </c>
    </row>
    <row r="6" spans="1:18" s="36" customFormat="1" ht="29.25" customHeight="1" x14ac:dyDescent="0.3">
      <c r="A6" s="39">
        <v>1</v>
      </c>
      <c r="B6" s="13" t="s">
        <v>101</v>
      </c>
      <c r="C6" s="14" t="s">
        <v>38</v>
      </c>
      <c r="D6" s="15">
        <v>158</v>
      </c>
      <c r="E6" s="2">
        <v>69</v>
      </c>
      <c r="F6" s="7">
        <f>E6*D6/1000</f>
        <v>10.9</v>
      </c>
      <c r="G6" s="2">
        <v>6</v>
      </c>
      <c r="H6" s="5">
        <f>G6*D6/1000</f>
        <v>0.95</v>
      </c>
      <c r="I6" s="16">
        <f>$I$5*D6</f>
        <v>1212.78</v>
      </c>
      <c r="J6" s="22">
        <f>F6*$J$5</f>
        <v>270.87</v>
      </c>
      <c r="K6" s="22">
        <f>H6*$K$5</f>
        <v>23.17</v>
      </c>
      <c r="L6" s="54">
        <f>ROUND(SUM(I6:K6),0)</f>
        <v>1507</v>
      </c>
      <c r="M6" s="55"/>
      <c r="N6" s="6">
        <f>ROUND(L6*5%,0)</f>
        <v>75</v>
      </c>
      <c r="O6" s="17" t="s">
        <v>26</v>
      </c>
      <c r="P6" s="6">
        <f>SUM(L6:O6)</f>
        <v>1582</v>
      </c>
    </row>
    <row r="7" spans="1:18" ht="29.25" customHeight="1" x14ac:dyDescent="0.3">
      <c r="A7" s="39">
        <v>2</v>
      </c>
      <c r="B7" s="13" t="s">
        <v>102</v>
      </c>
      <c r="C7" s="14" t="s">
        <v>9</v>
      </c>
      <c r="D7" s="15">
        <v>85</v>
      </c>
      <c r="E7" s="2">
        <v>155</v>
      </c>
      <c r="F7" s="7">
        <f>E7*D7/1000</f>
        <v>13.18</v>
      </c>
      <c r="G7" s="2">
        <v>32</v>
      </c>
      <c r="H7" s="5">
        <f>G7*D7/1000</f>
        <v>2.72</v>
      </c>
      <c r="I7" s="16">
        <f>$I$5*D7</f>
        <v>652.44000000000005</v>
      </c>
      <c r="J7" s="22">
        <f>F7*$J$5</f>
        <v>327.52</v>
      </c>
      <c r="K7" s="22">
        <f>H7*$K$5</f>
        <v>66.34</v>
      </c>
      <c r="L7" s="54">
        <f>ROUND(SUM(I7:K7),0)</f>
        <v>1046</v>
      </c>
      <c r="M7" s="55"/>
      <c r="N7" s="6">
        <f>ROUND(L7*5%,0)</f>
        <v>52</v>
      </c>
      <c r="O7" s="6">
        <f>ROUND(D7*1,0)</f>
        <v>85</v>
      </c>
      <c r="P7" s="6">
        <f>SUM(L7:O7)</f>
        <v>1183</v>
      </c>
    </row>
    <row r="8" spans="1:18" ht="29.25" customHeight="1" x14ac:dyDescent="0.3">
      <c r="A8" s="39">
        <v>3</v>
      </c>
      <c r="B8" s="13" t="s">
        <v>1</v>
      </c>
      <c r="C8" s="18">
        <v>11189803</v>
      </c>
      <c r="D8" s="15">
        <v>10</v>
      </c>
      <c r="E8" s="2">
        <v>89</v>
      </c>
      <c r="F8" s="7">
        <f>E8*D8/1000</f>
        <v>0.89</v>
      </c>
      <c r="G8" s="2">
        <v>8</v>
      </c>
      <c r="H8" s="5">
        <f>G8*D8/1000</f>
        <v>0.08</v>
      </c>
      <c r="I8" s="16">
        <f>$I$5*D8</f>
        <v>76.760000000000005</v>
      </c>
      <c r="J8" s="22">
        <f>F8*$J$5</f>
        <v>22.12</v>
      </c>
      <c r="K8" s="22">
        <f>H8*$K$5</f>
        <v>1.95</v>
      </c>
      <c r="L8" s="54">
        <f>ROUND(SUM(I8:K8),0)</f>
        <v>101</v>
      </c>
      <c r="M8" s="55"/>
      <c r="N8" s="6">
        <f>ROUND(L8*5%,0)</f>
        <v>5</v>
      </c>
      <c r="O8" s="17" t="s">
        <v>26</v>
      </c>
      <c r="P8" s="6">
        <f>SUM(L8:O8)</f>
        <v>106</v>
      </c>
    </row>
    <row r="9" spans="1:18" ht="29.25" customHeight="1" x14ac:dyDescent="0.3">
      <c r="A9" s="39">
        <v>4</v>
      </c>
      <c r="B9" s="13" t="s">
        <v>27</v>
      </c>
      <c r="C9" s="56">
        <v>12205020</v>
      </c>
      <c r="D9" s="15">
        <v>6890</v>
      </c>
      <c r="E9" s="2">
        <v>81.75</v>
      </c>
      <c r="F9" s="7">
        <f t="shared" ref="F9:F10" si="0">E9*D9/1000</f>
        <v>563.26</v>
      </c>
      <c r="G9" s="2">
        <v>10.5</v>
      </c>
      <c r="H9" s="5">
        <f t="shared" ref="H9:H10" si="1">G9*D9/1000</f>
        <v>72.349999999999994</v>
      </c>
      <c r="I9" s="16">
        <f t="shared" ref="I9:I10" si="2">$I$5*D9</f>
        <v>52886.26</v>
      </c>
      <c r="J9" s="22">
        <f t="shared" ref="J9:J10" si="3">F9*$J$5</f>
        <v>13997.01</v>
      </c>
      <c r="K9" s="22">
        <f t="shared" ref="K9:K10" si="4">H9*$K$5</f>
        <v>1764.62</v>
      </c>
      <c r="L9" s="54">
        <f t="shared" ref="L9" si="5">ROUND(SUM(I9:K9),0)</f>
        <v>68648</v>
      </c>
      <c r="M9" s="55"/>
      <c r="N9" s="6">
        <f t="shared" ref="N9" si="6">ROUND(L9*5%,0)</f>
        <v>3432</v>
      </c>
      <c r="O9" s="17" t="s">
        <v>8</v>
      </c>
      <c r="P9" s="6">
        <f t="shared" ref="P9:P10" si="7">SUM(L9:O9)</f>
        <v>72080</v>
      </c>
    </row>
    <row r="10" spans="1:18" ht="29.25" customHeight="1" x14ac:dyDescent="0.3">
      <c r="A10" s="39">
        <v>5</v>
      </c>
      <c r="B10" s="13" t="s">
        <v>28</v>
      </c>
      <c r="C10" s="64"/>
      <c r="D10" s="15">
        <v>11921</v>
      </c>
      <c r="E10" s="2">
        <v>350</v>
      </c>
      <c r="F10" s="7">
        <f t="shared" si="0"/>
        <v>4172.3500000000004</v>
      </c>
      <c r="G10" s="2">
        <v>7</v>
      </c>
      <c r="H10" s="5">
        <f t="shared" si="1"/>
        <v>83.45</v>
      </c>
      <c r="I10" s="16">
        <f t="shared" si="2"/>
        <v>91503.21</v>
      </c>
      <c r="J10" s="22">
        <f t="shared" si="3"/>
        <v>103682.9</v>
      </c>
      <c r="K10" s="22">
        <f t="shared" si="4"/>
        <v>2035.35</v>
      </c>
      <c r="L10" s="54">
        <f>ROUND(SUM(I10:K10),0)</f>
        <v>197221</v>
      </c>
      <c r="M10" s="55"/>
      <c r="N10" s="6">
        <f>ROUND(L10*5%,0)</f>
        <v>9861</v>
      </c>
      <c r="O10" s="17" t="s">
        <v>8</v>
      </c>
      <c r="P10" s="6">
        <f t="shared" si="7"/>
        <v>207082</v>
      </c>
    </row>
    <row r="11" spans="1:18" ht="29.25" customHeight="1" x14ac:dyDescent="0.3">
      <c r="A11" s="39">
        <v>6</v>
      </c>
      <c r="B11" s="13" t="s">
        <v>29</v>
      </c>
      <c r="C11" s="42">
        <v>12215548</v>
      </c>
      <c r="D11" s="15">
        <v>22</v>
      </c>
      <c r="E11" s="2">
        <v>114</v>
      </c>
      <c r="F11" s="7">
        <f t="shared" ref="F11:F26" si="8">E11*D11/1000</f>
        <v>2.5099999999999998</v>
      </c>
      <c r="G11" s="2">
        <v>10</v>
      </c>
      <c r="H11" s="5">
        <f t="shared" ref="H11:H26" si="9">G11*D11/1000</f>
        <v>0.22</v>
      </c>
      <c r="I11" s="16">
        <f t="shared" ref="I11:I25" si="10">$I$5*D11</f>
        <v>168.87</v>
      </c>
      <c r="J11" s="22">
        <f>F11*$J$5</f>
        <v>62.37</v>
      </c>
      <c r="K11" s="22">
        <f t="shared" ref="K11:K38" si="11">H11*$K$5</f>
        <v>5.37</v>
      </c>
      <c r="L11" s="54">
        <f t="shared" ref="L11:L26" si="12">ROUND(SUM(I11:K11),0)</f>
        <v>237</v>
      </c>
      <c r="M11" s="55"/>
      <c r="N11" s="6">
        <f>ROUND(L11*5%,0)</f>
        <v>12</v>
      </c>
      <c r="O11" s="17" t="s">
        <v>8</v>
      </c>
      <c r="P11" s="6">
        <f>SUM(L11:O11)</f>
        <v>249</v>
      </c>
    </row>
    <row r="12" spans="1:18" ht="29.25" customHeight="1" x14ac:dyDescent="0.3">
      <c r="A12" s="39">
        <v>7</v>
      </c>
      <c r="B12" s="13" t="s">
        <v>103</v>
      </c>
      <c r="C12" s="42">
        <v>12959239</v>
      </c>
      <c r="D12" s="15">
        <v>1976</v>
      </c>
      <c r="E12" s="2">
        <v>17.25</v>
      </c>
      <c r="F12" s="7">
        <f t="shared" si="8"/>
        <v>34.090000000000003</v>
      </c>
      <c r="G12" s="2">
        <v>8.5</v>
      </c>
      <c r="H12" s="5">
        <f t="shared" si="9"/>
        <v>16.8</v>
      </c>
      <c r="I12" s="16">
        <f t="shared" si="10"/>
        <v>15167.38</v>
      </c>
      <c r="J12" s="22">
        <f t="shared" ref="J12:J26" si="13">F12*$J$5</f>
        <v>847.14</v>
      </c>
      <c r="K12" s="22">
        <f t="shared" si="11"/>
        <v>409.75</v>
      </c>
      <c r="L12" s="54">
        <f t="shared" si="12"/>
        <v>16424</v>
      </c>
      <c r="M12" s="55"/>
      <c r="N12" s="6">
        <f>ROUND(L12*5%,0)</f>
        <v>821</v>
      </c>
      <c r="O12" s="6">
        <f>ROUND(D12*1,0)</f>
        <v>1976</v>
      </c>
      <c r="P12" s="6">
        <f t="shared" ref="P12:P26" si="14">SUM(L12:O12)</f>
        <v>19221</v>
      </c>
    </row>
    <row r="13" spans="1:18" ht="28.8" customHeight="1" x14ac:dyDescent="0.3">
      <c r="A13" s="39">
        <v>8</v>
      </c>
      <c r="B13" s="13" t="s">
        <v>104</v>
      </c>
      <c r="C13" s="42">
        <v>13006301</v>
      </c>
      <c r="D13" s="15">
        <v>581</v>
      </c>
      <c r="E13" s="2">
        <v>132.5</v>
      </c>
      <c r="F13" s="7">
        <f t="shared" si="8"/>
        <v>76.98</v>
      </c>
      <c r="G13" s="2">
        <v>39.75</v>
      </c>
      <c r="H13" s="5">
        <f>G13*D13/1000</f>
        <v>23.09</v>
      </c>
      <c r="I13" s="16">
        <f t="shared" si="10"/>
        <v>4459.6400000000003</v>
      </c>
      <c r="J13" s="22">
        <f>F13*$J$5</f>
        <v>1912.95</v>
      </c>
      <c r="K13" s="22">
        <f t="shared" ref="K13:K19" si="15">H13*$K$5</f>
        <v>563.16999999999996</v>
      </c>
      <c r="L13" s="54">
        <f t="shared" si="12"/>
        <v>6936</v>
      </c>
      <c r="M13" s="55"/>
      <c r="N13" s="6">
        <f>ROUND(L13*5%,0)</f>
        <v>347</v>
      </c>
      <c r="O13" s="17" t="s">
        <v>8</v>
      </c>
      <c r="P13" s="6">
        <f t="shared" si="14"/>
        <v>7283</v>
      </c>
    </row>
    <row r="14" spans="1:18" ht="29.25" customHeight="1" x14ac:dyDescent="0.3">
      <c r="A14" s="39">
        <v>9</v>
      </c>
      <c r="B14" s="28" t="s">
        <v>61</v>
      </c>
      <c r="C14" s="56">
        <v>16130599</v>
      </c>
      <c r="D14" s="15">
        <v>41434</v>
      </c>
      <c r="E14" s="2">
        <v>0</v>
      </c>
      <c r="F14" s="7">
        <f>E14*D14/1000</f>
        <v>0</v>
      </c>
      <c r="G14" s="2">
        <v>0</v>
      </c>
      <c r="H14" s="7">
        <f t="shared" si="9"/>
        <v>0</v>
      </c>
      <c r="I14" s="16">
        <f>$I$5*D14</f>
        <v>318039.09999999998</v>
      </c>
      <c r="J14" s="22">
        <f>F14*$J$5</f>
        <v>0</v>
      </c>
      <c r="K14" s="22">
        <f t="shared" si="15"/>
        <v>0</v>
      </c>
      <c r="L14" s="54">
        <f>ROUND(SUM(I14:K14),0)+7</f>
        <v>318046</v>
      </c>
      <c r="M14" s="79"/>
      <c r="N14" s="51" t="s">
        <v>8</v>
      </c>
      <c r="O14" s="17" t="s">
        <v>8</v>
      </c>
      <c r="P14" s="6">
        <f t="shared" si="14"/>
        <v>318046</v>
      </c>
    </row>
    <row r="15" spans="1:18" ht="29.25" customHeight="1" x14ac:dyDescent="0.3">
      <c r="A15" s="39">
        <v>10</v>
      </c>
      <c r="B15" s="28" t="s">
        <v>62</v>
      </c>
      <c r="C15" s="57"/>
      <c r="D15" s="15"/>
      <c r="E15" s="2">
        <v>127.75</v>
      </c>
      <c r="F15" s="35">
        <f>E15*D14/1000</f>
        <v>5293.19</v>
      </c>
      <c r="G15" s="2">
        <v>15</v>
      </c>
      <c r="H15" s="52">
        <f>G15*D14/1000</f>
        <v>621.51</v>
      </c>
      <c r="I15" s="16" t="s">
        <v>60</v>
      </c>
      <c r="J15" s="22">
        <f>F15*$J$5</f>
        <v>131535.76999999999</v>
      </c>
      <c r="K15" s="25">
        <f>H15*$K$5</f>
        <v>15158.63</v>
      </c>
      <c r="L15" s="54">
        <f>ROUND(SUM(I15:K15),0)</f>
        <v>146694</v>
      </c>
      <c r="M15" s="55"/>
      <c r="N15" s="51" t="s">
        <v>100</v>
      </c>
      <c r="O15" s="17" t="s">
        <v>100</v>
      </c>
      <c r="P15" s="6">
        <f t="shared" si="14"/>
        <v>146694</v>
      </c>
    </row>
    <row r="16" spans="1:18" ht="29.25" customHeight="1" x14ac:dyDescent="0.3">
      <c r="A16" s="39">
        <v>11</v>
      </c>
      <c r="B16" s="20" t="s">
        <v>113</v>
      </c>
      <c r="C16" s="42">
        <v>16597791</v>
      </c>
      <c r="D16" s="15"/>
      <c r="E16" s="2">
        <v>23</v>
      </c>
      <c r="F16" s="7">
        <f>E16*D16/1000</f>
        <v>0</v>
      </c>
      <c r="G16" s="2">
        <v>10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4">
        <f>ROUND(SUM(I16:K16),0)</f>
        <v>0</v>
      </c>
      <c r="M16" s="55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9">
        <v>12</v>
      </c>
      <c r="B17" s="13" t="s">
        <v>64</v>
      </c>
      <c r="C17" s="42">
        <v>16749811</v>
      </c>
      <c r="D17" s="15">
        <v>234</v>
      </c>
      <c r="E17" s="2">
        <v>143</v>
      </c>
      <c r="F17" s="7">
        <f>E17*D17/1000</f>
        <v>33.46</v>
      </c>
      <c r="G17" s="2">
        <v>8</v>
      </c>
      <c r="H17" s="5">
        <f>G17*D17/1000</f>
        <v>1.87</v>
      </c>
      <c r="I17" s="16">
        <f>$I$5*D17</f>
        <v>1796.14</v>
      </c>
      <c r="J17" s="22">
        <f t="shared" si="13"/>
        <v>831.48</v>
      </c>
      <c r="K17" s="22">
        <f t="shared" si="15"/>
        <v>45.61</v>
      </c>
      <c r="L17" s="54">
        <f t="shared" si="12"/>
        <v>2673</v>
      </c>
      <c r="M17" s="55"/>
      <c r="N17" s="6">
        <f t="shared" ref="N17:N26" si="16">ROUND(L17*5%,0)</f>
        <v>134</v>
      </c>
      <c r="O17" s="6">
        <f>ROUND(D17*1,0)</f>
        <v>234</v>
      </c>
      <c r="P17" s="6">
        <f>SUM(L17:O17)</f>
        <v>3041</v>
      </c>
    </row>
    <row r="18" spans="1:16" ht="29.25" customHeight="1" x14ac:dyDescent="0.3">
      <c r="A18" s="39">
        <v>13</v>
      </c>
      <c r="B18" s="13" t="s">
        <v>41</v>
      </c>
      <c r="C18" s="42">
        <v>20675832</v>
      </c>
      <c r="D18" s="15">
        <v>135</v>
      </c>
      <c r="E18" s="2">
        <v>136</v>
      </c>
      <c r="F18" s="7">
        <f>E18*D18/1000</f>
        <v>18.36</v>
      </c>
      <c r="G18" s="2">
        <v>60</v>
      </c>
      <c r="H18" s="5">
        <f>G18*D18/1000</f>
        <v>8.1</v>
      </c>
      <c r="I18" s="16">
        <f>$I$5*D18</f>
        <v>1036.23</v>
      </c>
      <c r="J18" s="22">
        <f>F18*$J$5</f>
        <v>456.25</v>
      </c>
      <c r="K18" s="22">
        <f>H18*$K$5</f>
        <v>197.56</v>
      </c>
      <c r="L18" s="54">
        <f>ROUND(SUM(I18:K18),0)</f>
        <v>1690</v>
      </c>
      <c r="M18" s="55"/>
      <c r="N18" s="6">
        <f>ROUND(L18*5%,0)</f>
        <v>85</v>
      </c>
      <c r="O18" s="17" t="s">
        <v>8</v>
      </c>
      <c r="P18" s="6">
        <f>SUM(L18:O18)</f>
        <v>1775</v>
      </c>
    </row>
    <row r="19" spans="1:16" ht="29.25" customHeight="1" x14ac:dyDescent="0.3">
      <c r="A19" s="39">
        <v>14</v>
      </c>
      <c r="B19" s="13" t="s">
        <v>65</v>
      </c>
      <c r="C19" s="42">
        <v>21230513</v>
      </c>
      <c r="D19" s="15">
        <v>103</v>
      </c>
      <c r="E19" s="2">
        <v>173</v>
      </c>
      <c r="F19" s="7">
        <f t="shared" si="8"/>
        <v>17.82</v>
      </c>
      <c r="G19" s="2">
        <v>40</v>
      </c>
      <c r="H19" s="5">
        <f t="shared" si="9"/>
        <v>4.12</v>
      </c>
      <c r="I19" s="16">
        <f>$I$5*D19</f>
        <v>790.61</v>
      </c>
      <c r="J19" s="22">
        <f t="shared" si="13"/>
        <v>442.83</v>
      </c>
      <c r="K19" s="22">
        <f t="shared" si="15"/>
        <v>100.49</v>
      </c>
      <c r="L19" s="54">
        <f t="shared" si="12"/>
        <v>1334</v>
      </c>
      <c r="M19" s="55"/>
      <c r="N19" s="6">
        <f t="shared" si="16"/>
        <v>67</v>
      </c>
      <c r="O19" s="17" t="s">
        <v>8</v>
      </c>
      <c r="P19" s="6">
        <f t="shared" si="14"/>
        <v>1401</v>
      </c>
    </row>
    <row r="20" spans="1:16" ht="29.25" customHeight="1" x14ac:dyDescent="0.3">
      <c r="A20" s="39">
        <v>15</v>
      </c>
      <c r="B20" s="13" t="s">
        <v>66</v>
      </c>
      <c r="C20" s="42">
        <v>22050165</v>
      </c>
      <c r="D20" s="15">
        <v>2</v>
      </c>
      <c r="E20" s="2">
        <v>132</v>
      </c>
      <c r="F20" s="7">
        <f t="shared" si="8"/>
        <v>0.26</v>
      </c>
      <c r="G20" s="2">
        <v>34</v>
      </c>
      <c r="H20" s="5">
        <f t="shared" si="9"/>
        <v>7.0000000000000007E-2</v>
      </c>
      <c r="I20" s="16">
        <f t="shared" si="10"/>
        <v>15.35</v>
      </c>
      <c r="J20" s="22">
        <f t="shared" si="13"/>
        <v>6.46</v>
      </c>
      <c r="K20" s="22">
        <f t="shared" si="11"/>
        <v>1.71</v>
      </c>
      <c r="L20" s="54">
        <f t="shared" si="12"/>
        <v>24</v>
      </c>
      <c r="M20" s="55"/>
      <c r="N20" s="6">
        <f t="shared" si="16"/>
        <v>1</v>
      </c>
      <c r="O20" s="17" t="s">
        <v>8</v>
      </c>
      <c r="P20" s="6">
        <f t="shared" si="14"/>
        <v>25</v>
      </c>
    </row>
    <row r="21" spans="1:16" ht="29.25" customHeight="1" x14ac:dyDescent="0.3">
      <c r="A21" s="39">
        <v>16</v>
      </c>
      <c r="B21" s="13" t="s">
        <v>67</v>
      </c>
      <c r="C21" s="42">
        <v>22099890</v>
      </c>
      <c r="D21" s="15">
        <v>269</v>
      </c>
      <c r="E21" s="2">
        <v>281</v>
      </c>
      <c r="F21" s="7">
        <f t="shared" si="8"/>
        <v>75.59</v>
      </c>
      <c r="G21" s="2">
        <v>64</v>
      </c>
      <c r="H21" s="5">
        <f t="shared" si="9"/>
        <v>17.22</v>
      </c>
      <c r="I21" s="16">
        <f>$I$5*D21</f>
        <v>2064.79</v>
      </c>
      <c r="J21" s="22">
        <f t="shared" si="13"/>
        <v>1878.41</v>
      </c>
      <c r="K21" s="22">
        <f>H21*$K$5</f>
        <v>420</v>
      </c>
      <c r="L21" s="54">
        <f t="shared" si="12"/>
        <v>4363</v>
      </c>
      <c r="M21" s="55"/>
      <c r="N21" s="6">
        <f t="shared" si="16"/>
        <v>218</v>
      </c>
      <c r="O21" s="17" t="s">
        <v>8</v>
      </c>
      <c r="P21" s="6">
        <f t="shared" si="14"/>
        <v>4581</v>
      </c>
    </row>
    <row r="22" spans="1:16" ht="29.25" customHeight="1" x14ac:dyDescent="0.3">
      <c r="A22" s="39">
        <v>17</v>
      </c>
      <c r="B22" s="13" t="s">
        <v>68</v>
      </c>
      <c r="C22" s="42">
        <v>22239029</v>
      </c>
      <c r="D22" s="15">
        <v>109</v>
      </c>
      <c r="E22" s="2">
        <v>244</v>
      </c>
      <c r="F22" s="7">
        <f t="shared" si="8"/>
        <v>26.6</v>
      </c>
      <c r="G22" s="2">
        <v>22</v>
      </c>
      <c r="H22" s="5">
        <f t="shared" si="9"/>
        <v>2.4</v>
      </c>
      <c r="I22" s="16">
        <f t="shared" si="10"/>
        <v>836.66</v>
      </c>
      <c r="J22" s="22">
        <f t="shared" si="13"/>
        <v>661.01</v>
      </c>
      <c r="K22" s="22">
        <f t="shared" si="11"/>
        <v>58.54</v>
      </c>
      <c r="L22" s="54">
        <f t="shared" si="12"/>
        <v>1556</v>
      </c>
      <c r="M22" s="55"/>
      <c r="N22" s="6">
        <f t="shared" si="16"/>
        <v>78</v>
      </c>
      <c r="O22" s="6">
        <f>ROUND(D22*1,0)</f>
        <v>109</v>
      </c>
      <c r="P22" s="6">
        <f t="shared" si="14"/>
        <v>1743</v>
      </c>
    </row>
    <row r="23" spans="1:16" ht="29.25" customHeight="1" x14ac:dyDescent="0.3">
      <c r="A23" s="39">
        <v>18</v>
      </c>
      <c r="B23" s="13" t="s">
        <v>69</v>
      </c>
      <c r="C23" s="56">
        <v>22415854</v>
      </c>
      <c r="D23" s="15">
        <v>1129</v>
      </c>
      <c r="E23" s="2">
        <v>187</v>
      </c>
      <c r="F23" s="7">
        <f t="shared" si="8"/>
        <v>211.12</v>
      </c>
      <c r="G23" s="2">
        <v>32</v>
      </c>
      <c r="H23" s="5">
        <f t="shared" si="9"/>
        <v>36.130000000000003</v>
      </c>
      <c r="I23" s="16">
        <f t="shared" si="10"/>
        <v>8665.98</v>
      </c>
      <c r="J23" s="22">
        <f t="shared" si="13"/>
        <v>5246.33</v>
      </c>
      <c r="K23" s="22">
        <f t="shared" si="11"/>
        <v>881.21</v>
      </c>
      <c r="L23" s="54">
        <f t="shared" ref="L23:L24" si="17">ROUND(SUM(I23:K23),0)</f>
        <v>14794</v>
      </c>
      <c r="M23" s="55"/>
      <c r="N23" s="6">
        <f t="shared" si="16"/>
        <v>740</v>
      </c>
      <c r="O23" s="6">
        <f t="shared" ref="O23" si="18">ROUND(D23*1,0)</f>
        <v>1129</v>
      </c>
      <c r="P23" s="6">
        <f t="shared" si="14"/>
        <v>16663</v>
      </c>
    </row>
    <row r="24" spans="1:16" ht="29.25" customHeight="1" x14ac:dyDescent="0.3">
      <c r="A24" s="39">
        <v>19</v>
      </c>
      <c r="B24" s="13" t="s">
        <v>112</v>
      </c>
      <c r="C24" s="57"/>
      <c r="D24" s="15">
        <v>0</v>
      </c>
      <c r="E24" s="2">
        <v>89</v>
      </c>
      <c r="F24" s="7">
        <f t="shared" si="8"/>
        <v>0</v>
      </c>
      <c r="G24" s="2">
        <v>10</v>
      </c>
      <c r="H24" s="5">
        <f t="shared" si="9"/>
        <v>0</v>
      </c>
      <c r="I24" s="16">
        <f t="shared" si="10"/>
        <v>0</v>
      </c>
      <c r="J24" s="22">
        <f t="shared" si="13"/>
        <v>0</v>
      </c>
      <c r="K24" s="22">
        <f t="shared" si="11"/>
        <v>0</v>
      </c>
      <c r="L24" s="54">
        <f t="shared" si="17"/>
        <v>0</v>
      </c>
      <c r="M24" s="55"/>
      <c r="N24" s="6">
        <f t="shared" si="16"/>
        <v>0</v>
      </c>
      <c r="O24" s="6">
        <f>ROUND(D24*1,0)</f>
        <v>0</v>
      </c>
      <c r="P24" s="6">
        <f t="shared" si="14"/>
        <v>0</v>
      </c>
    </row>
    <row r="25" spans="1:16" ht="29.25" customHeight="1" x14ac:dyDescent="0.3">
      <c r="A25" s="39">
        <v>20</v>
      </c>
      <c r="B25" s="13" t="s">
        <v>70</v>
      </c>
      <c r="C25" s="41">
        <v>22522453</v>
      </c>
      <c r="D25" s="15">
        <v>880</v>
      </c>
      <c r="E25" s="2">
        <v>20</v>
      </c>
      <c r="F25" s="7">
        <f t="shared" si="8"/>
        <v>17.600000000000001</v>
      </c>
      <c r="G25" s="2">
        <v>6</v>
      </c>
      <c r="H25" s="5">
        <f t="shared" si="9"/>
        <v>5.28</v>
      </c>
      <c r="I25" s="16">
        <f t="shared" si="10"/>
        <v>6754.7</v>
      </c>
      <c r="J25" s="22">
        <f t="shared" si="13"/>
        <v>437.36</v>
      </c>
      <c r="K25" s="22">
        <f t="shared" si="11"/>
        <v>128.78</v>
      </c>
      <c r="L25" s="54">
        <f t="shared" si="12"/>
        <v>7321</v>
      </c>
      <c r="M25" s="55"/>
      <c r="N25" s="6">
        <f t="shared" si="16"/>
        <v>366</v>
      </c>
      <c r="O25" s="17" t="s">
        <v>8</v>
      </c>
      <c r="P25" s="6">
        <f>SUM(L25:O25)</f>
        <v>7687</v>
      </c>
    </row>
    <row r="26" spans="1:16" ht="29.25" customHeight="1" x14ac:dyDescent="0.3">
      <c r="A26" s="39">
        <v>21</v>
      </c>
      <c r="B26" s="13" t="s">
        <v>42</v>
      </c>
      <c r="C26" s="41">
        <v>22749711</v>
      </c>
      <c r="D26" s="15">
        <v>81</v>
      </c>
      <c r="E26" s="2">
        <v>69</v>
      </c>
      <c r="F26" s="7">
        <f t="shared" si="8"/>
        <v>5.59</v>
      </c>
      <c r="G26" s="2">
        <v>7</v>
      </c>
      <c r="H26" s="5">
        <f t="shared" si="9"/>
        <v>0.56999999999999995</v>
      </c>
      <c r="I26" s="16">
        <f>$I$5*D26</f>
        <v>621.74</v>
      </c>
      <c r="J26" s="22">
        <f t="shared" si="13"/>
        <v>138.91</v>
      </c>
      <c r="K26" s="22">
        <f>H26*$K$5</f>
        <v>13.9</v>
      </c>
      <c r="L26" s="54">
        <f t="shared" si="12"/>
        <v>775</v>
      </c>
      <c r="M26" s="55"/>
      <c r="N26" s="6">
        <f t="shared" si="16"/>
        <v>39</v>
      </c>
      <c r="O26" s="6">
        <f>ROUND(D26*1,0)</f>
        <v>81</v>
      </c>
      <c r="P26" s="6">
        <f t="shared" si="14"/>
        <v>895</v>
      </c>
    </row>
    <row r="27" spans="1:16" ht="29.25" customHeight="1" x14ac:dyDescent="0.3">
      <c r="A27" s="39">
        <v>22</v>
      </c>
      <c r="B27" s="13" t="s">
        <v>43</v>
      </c>
      <c r="C27" s="56">
        <v>22822281</v>
      </c>
      <c r="D27" s="15">
        <v>3852</v>
      </c>
      <c r="E27" s="2">
        <v>32</v>
      </c>
      <c r="F27" s="88">
        <f>(D27*E27+D28*E28+D29*E29+D30*E30+D31*E31)/1000</f>
        <v>3096.33</v>
      </c>
      <c r="G27" s="2">
        <v>18</v>
      </c>
      <c r="H27" s="90">
        <f>(D27*G27+D28*G28+D29*G29+D30*G30+D31*G31)/1000</f>
        <v>798.39</v>
      </c>
      <c r="I27" s="92">
        <f>$I$5*(D27+D28+D29+D30+D31)</f>
        <v>136744.38</v>
      </c>
      <c r="J27" s="94">
        <f>F27*$J$5</f>
        <v>76943.8</v>
      </c>
      <c r="K27" s="94">
        <f>H27*$K$5</f>
        <v>19472.73</v>
      </c>
      <c r="L27" s="99">
        <f>ROUND(SUM(I27+J27+K27),0)</f>
        <v>233161</v>
      </c>
      <c r="M27" s="100"/>
      <c r="N27" s="80">
        <f>ROUND(L27*5%,0)</f>
        <v>11658</v>
      </c>
      <c r="O27" s="80" t="s">
        <v>10</v>
      </c>
      <c r="P27" s="80">
        <f>SUM(L27:O31)</f>
        <v>244819</v>
      </c>
    </row>
    <row r="28" spans="1:16" ht="29.25" customHeight="1" x14ac:dyDescent="0.3">
      <c r="A28" s="39">
        <v>23</v>
      </c>
      <c r="B28" s="13" t="s">
        <v>44</v>
      </c>
      <c r="C28" s="72"/>
      <c r="D28" s="15">
        <v>1167</v>
      </c>
      <c r="E28" s="2">
        <v>192</v>
      </c>
      <c r="F28" s="89"/>
      <c r="G28" s="2">
        <v>54</v>
      </c>
      <c r="H28" s="91"/>
      <c r="I28" s="93"/>
      <c r="J28" s="95">
        <f>SUM(F28*$J$5)</f>
        <v>0</v>
      </c>
      <c r="K28" s="95">
        <f t="shared" si="11"/>
        <v>0</v>
      </c>
      <c r="L28" s="101"/>
      <c r="M28" s="102"/>
      <c r="N28" s="107"/>
      <c r="O28" s="81"/>
      <c r="P28" s="84"/>
    </row>
    <row r="29" spans="1:16" ht="29.25" customHeight="1" x14ac:dyDescent="0.3">
      <c r="A29" s="39">
        <v>24</v>
      </c>
      <c r="B29" s="13" t="s">
        <v>45</v>
      </c>
      <c r="C29" s="72"/>
      <c r="D29" s="15">
        <v>9834</v>
      </c>
      <c r="E29" s="2">
        <v>259.5</v>
      </c>
      <c r="F29" s="89"/>
      <c r="G29" s="2">
        <v>65.5</v>
      </c>
      <c r="H29" s="91"/>
      <c r="I29" s="93"/>
      <c r="J29" s="95">
        <f>SUM(F29*$J$5)</f>
        <v>0</v>
      </c>
      <c r="K29" s="95">
        <f t="shared" si="11"/>
        <v>0</v>
      </c>
      <c r="L29" s="101"/>
      <c r="M29" s="102"/>
      <c r="N29" s="107"/>
      <c r="O29" s="81"/>
      <c r="P29" s="84"/>
    </row>
    <row r="30" spans="1:16" ht="29.25" customHeight="1" x14ac:dyDescent="0.3">
      <c r="A30" s="39">
        <v>25</v>
      </c>
      <c r="B30" s="13" t="s">
        <v>71</v>
      </c>
      <c r="C30" s="87"/>
      <c r="D30" s="15">
        <v>2370</v>
      </c>
      <c r="E30" s="2">
        <v>46</v>
      </c>
      <c r="F30" s="82"/>
      <c r="G30" s="2">
        <v>4</v>
      </c>
      <c r="H30" s="82"/>
      <c r="I30" s="82"/>
      <c r="J30" s="82"/>
      <c r="K30" s="82"/>
      <c r="L30" s="103"/>
      <c r="M30" s="104"/>
      <c r="N30" s="108"/>
      <c r="O30" s="82"/>
      <c r="P30" s="85"/>
    </row>
    <row r="31" spans="1:16" ht="29.25" customHeight="1" x14ac:dyDescent="0.3">
      <c r="A31" s="39">
        <v>26</v>
      </c>
      <c r="B31" s="13" t="s">
        <v>58</v>
      </c>
      <c r="C31" s="57"/>
      <c r="D31" s="15">
        <v>592</v>
      </c>
      <c r="E31" s="2">
        <v>148.75</v>
      </c>
      <c r="F31" s="83"/>
      <c r="G31" s="2">
        <v>21</v>
      </c>
      <c r="H31" s="83"/>
      <c r="I31" s="83"/>
      <c r="J31" s="83"/>
      <c r="K31" s="83"/>
      <c r="L31" s="105"/>
      <c r="M31" s="106"/>
      <c r="N31" s="86"/>
      <c r="O31" s="83"/>
      <c r="P31" s="86"/>
    </row>
    <row r="32" spans="1:16" ht="29.25" customHeight="1" x14ac:dyDescent="0.3">
      <c r="A32" s="39">
        <v>27</v>
      </c>
      <c r="B32" s="13" t="s">
        <v>54</v>
      </c>
      <c r="C32" s="45">
        <v>22998485</v>
      </c>
      <c r="D32" s="15">
        <v>755</v>
      </c>
      <c r="E32" s="2">
        <v>96</v>
      </c>
      <c r="F32" s="7">
        <f>E32*D32/1000</f>
        <v>72.48</v>
      </c>
      <c r="G32" s="2">
        <v>22</v>
      </c>
      <c r="H32" s="5">
        <f>G32*D32/1000</f>
        <v>16.61</v>
      </c>
      <c r="I32" s="16">
        <f>$I$5*D32</f>
        <v>5795.23</v>
      </c>
      <c r="J32" s="22">
        <f t="shared" ref="J32:J37" si="19">F32*$J$5</f>
        <v>1801.13</v>
      </c>
      <c r="K32" s="22">
        <f>H32*$K$5</f>
        <v>405.12</v>
      </c>
      <c r="L32" s="54">
        <f t="shared" ref="L32:L37" si="20">ROUND(SUM(I32:K32),0)</f>
        <v>8001</v>
      </c>
      <c r="M32" s="55"/>
      <c r="N32" s="6">
        <f t="shared" ref="N32:N34" si="21">ROUND(L32*5%,0)</f>
        <v>400</v>
      </c>
      <c r="O32" s="17" t="s">
        <v>8</v>
      </c>
      <c r="P32" s="6">
        <f t="shared" ref="P32:P34" si="22">SUM(L32:O32)</f>
        <v>8401</v>
      </c>
    </row>
    <row r="33" spans="1:16" ht="29.25" customHeight="1" x14ac:dyDescent="0.3">
      <c r="A33" s="39">
        <v>28</v>
      </c>
      <c r="B33" s="13" t="s">
        <v>72</v>
      </c>
      <c r="C33" s="42">
        <v>23010965</v>
      </c>
      <c r="D33" s="15">
        <v>109</v>
      </c>
      <c r="E33" s="2">
        <v>191</v>
      </c>
      <c r="F33" s="7">
        <f>E33*D33/1000</f>
        <v>20.82</v>
      </c>
      <c r="G33" s="2">
        <v>34</v>
      </c>
      <c r="H33" s="5">
        <f>G33*D33/1000</f>
        <v>3.71</v>
      </c>
      <c r="I33" s="16">
        <f>$I$5*D33</f>
        <v>836.66</v>
      </c>
      <c r="J33" s="22">
        <f t="shared" si="19"/>
        <v>517.38</v>
      </c>
      <c r="K33" s="22">
        <f t="shared" si="11"/>
        <v>90.49</v>
      </c>
      <c r="L33" s="54">
        <f t="shared" si="20"/>
        <v>1445</v>
      </c>
      <c r="M33" s="55"/>
      <c r="N33" s="6">
        <f t="shared" si="21"/>
        <v>72</v>
      </c>
      <c r="O33" s="17" t="s">
        <v>8</v>
      </c>
      <c r="P33" s="6">
        <f>SUM(L33:O33)</f>
        <v>1517</v>
      </c>
    </row>
    <row r="34" spans="1:16" ht="31.8" customHeight="1" x14ac:dyDescent="0.3">
      <c r="A34" s="39">
        <v>29</v>
      </c>
      <c r="B34" s="13" t="s">
        <v>46</v>
      </c>
      <c r="C34" s="42">
        <v>23278935</v>
      </c>
      <c r="D34" s="15">
        <v>120</v>
      </c>
      <c r="E34" s="2">
        <v>2</v>
      </c>
      <c r="F34" s="7">
        <f>E34*D34/1000</f>
        <v>0.24</v>
      </c>
      <c r="G34" s="2">
        <v>2</v>
      </c>
      <c r="H34" s="5">
        <f>G34*D34/1000</f>
        <v>0.24</v>
      </c>
      <c r="I34" s="16">
        <f>$I$5*D34</f>
        <v>921.1</v>
      </c>
      <c r="J34" s="22">
        <f t="shared" si="19"/>
        <v>5.96</v>
      </c>
      <c r="K34" s="22">
        <f t="shared" si="11"/>
        <v>5.85</v>
      </c>
      <c r="L34" s="54">
        <f t="shared" si="20"/>
        <v>933</v>
      </c>
      <c r="M34" s="55"/>
      <c r="N34" s="6">
        <f t="shared" si="21"/>
        <v>47</v>
      </c>
      <c r="O34" s="6">
        <f>ROUND(D34*1,0)</f>
        <v>120</v>
      </c>
      <c r="P34" s="6">
        <f t="shared" si="22"/>
        <v>1100</v>
      </c>
    </row>
    <row r="35" spans="1:16" ht="31.8" customHeight="1" x14ac:dyDescent="0.3">
      <c r="A35" s="39">
        <v>30</v>
      </c>
      <c r="B35" s="13" t="s">
        <v>47</v>
      </c>
      <c r="C35" s="56">
        <v>23292535</v>
      </c>
      <c r="D35" s="15">
        <v>163</v>
      </c>
      <c r="E35" s="2">
        <v>166</v>
      </c>
      <c r="F35" s="88">
        <f>(E35*D35+D36*E36)/1000</f>
        <v>27.41</v>
      </c>
      <c r="G35" s="2">
        <v>16</v>
      </c>
      <c r="H35" s="90">
        <f>(G35*D35+D36*G36)/1000</f>
        <v>2.74</v>
      </c>
      <c r="I35" s="92">
        <f>$I$5*(D35+D36)</f>
        <v>1450.73</v>
      </c>
      <c r="J35" s="94">
        <f>F35*$J$5</f>
        <v>681.14</v>
      </c>
      <c r="K35" s="94">
        <f>H35*$K$5</f>
        <v>66.83</v>
      </c>
      <c r="L35" s="99">
        <f>ROUND(SUM(I35:K36),0)</f>
        <v>2199</v>
      </c>
      <c r="M35" s="100"/>
      <c r="N35" s="80">
        <f>ROUND(L35*5%,0)</f>
        <v>110</v>
      </c>
      <c r="O35" s="114" t="s">
        <v>8</v>
      </c>
      <c r="P35" s="80">
        <f>SUM(L35:O36)</f>
        <v>2309</v>
      </c>
    </row>
    <row r="36" spans="1:16" ht="31.8" customHeight="1" x14ac:dyDescent="0.3">
      <c r="A36" s="39">
        <v>31</v>
      </c>
      <c r="B36" s="13" t="s">
        <v>115</v>
      </c>
      <c r="C36" s="57"/>
      <c r="D36" s="15">
        <v>26</v>
      </c>
      <c r="E36" s="2">
        <v>13.5</v>
      </c>
      <c r="F36" s="83"/>
      <c r="G36" s="2">
        <v>5</v>
      </c>
      <c r="H36" s="83"/>
      <c r="I36" s="83"/>
      <c r="J36" s="83"/>
      <c r="K36" s="83"/>
      <c r="L36" s="105"/>
      <c r="M36" s="106"/>
      <c r="N36" s="83"/>
      <c r="O36" s="83"/>
      <c r="P36" s="83"/>
    </row>
    <row r="37" spans="1:16" ht="31.8" customHeight="1" x14ac:dyDescent="0.3">
      <c r="A37" s="39">
        <v>32</v>
      </c>
      <c r="B37" s="13" t="s">
        <v>73</v>
      </c>
      <c r="C37" s="42">
        <v>23527104</v>
      </c>
      <c r="D37" s="15">
        <v>3121</v>
      </c>
      <c r="E37" s="2">
        <v>56</v>
      </c>
      <c r="F37" s="7">
        <f>E37*D37/1000</f>
        <v>174.78</v>
      </c>
      <c r="G37" s="2">
        <v>9</v>
      </c>
      <c r="H37" s="5">
        <f>G37*D37/1000</f>
        <v>28.09</v>
      </c>
      <c r="I37" s="16">
        <f>$I$5*D37</f>
        <v>23956.17</v>
      </c>
      <c r="J37" s="22">
        <f t="shared" si="19"/>
        <v>4343.28</v>
      </c>
      <c r="K37" s="22">
        <f t="shared" si="11"/>
        <v>685.12</v>
      </c>
      <c r="L37" s="54">
        <f t="shared" si="20"/>
        <v>28985</v>
      </c>
      <c r="M37" s="55"/>
      <c r="N37" s="6">
        <f>ROUND(L37*5%,0)</f>
        <v>1449</v>
      </c>
      <c r="O37" s="17" t="s">
        <v>57</v>
      </c>
      <c r="P37" s="6">
        <f>SUM(L37:O37)</f>
        <v>30434</v>
      </c>
    </row>
    <row r="38" spans="1:16" ht="31.8" customHeight="1" x14ac:dyDescent="0.3">
      <c r="A38" s="39">
        <v>33</v>
      </c>
      <c r="B38" s="13" t="s">
        <v>48</v>
      </c>
      <c r="C38" s="56">
        <v>23588039</v>
      </c>
      <c r="D38" s="15">
        <v>464</v>
      </c>
      <c r="E38" s="2">
        <v>8.75</v>
      </c>
      <c r="F38" s="88">
        <f>(E38*D38+E39*D39)/1000</f>
        <v>30.58</v>
      </c>
      <c r="G38" s="2">
        <v>6.5</v>
      </c>
      <c r="H38" s="90">
        <f>(G38*D38+G39*D39)/1000</f>
        <v>5.23</v>
      </c>
      <c r="I38" s="92">
        <f>$I$5*(D38+D39)</f>
        <v>5257.92</v>
      </c>
      <c r="J38" s="94">
        <f>F38*$J$5</f>
        <v>759.91</v>
      </c>
      <c r="K38" s="94">
        <f t="shared" si="11"/>
        <v>127.56</v>
      </c>
      <c r="L38" s="99">
        <f>ROUND(SUM(I38:K39),0)</f>
        <v>6145</v>
      </c>
      <c r="M38" s="109"/>
      <c r="N38" s="112">
        <f>ROUND(L38*5%,0)</f>
        <v>307</v>
      </c>
      <c r="O38" s="114" t="s">
        <v>8</v>
      </c>
      <c r="P38" s="112">
        <f>SUM(L38:O39)</f>
        <v>6452</v>
      </c>
    </row>
    <row r="39" spans="1:16" ht="31.8" customHeight="1" x14ac:dyDescent="0.3">
      <c r="A39" s="39">
        <v>34</v>
      </c>
      <c r="B39" s="13" t="s">
        <v>74</v>
      </c>
      <c r="C39" s="57"/>
      <c r="D39" s="15">
        <v>221</v>
      </c>
      <c r="E39" s="2">
        <v>120</v>
      </c>
      <c r="F39" s="96"/>
      <c r="G39" s="2">
        <v>10</v>
      </c>
      <c r="H39" s="97"/>
      <c r="I39" s="98"/>
      <c r="J39" s="98"/>
      <c r="K39" s="98"/>
      <c r="L39" s="110"/>
      <c r="M39" s="111"/>
      <c r="N39" s="113"/>
      <c r="O39" s="115"/>
      <c r="P39" s="113"/>
    </row>
    <row r="40" spans="1:16" ht="31.8" customHeight="1" x14ac:dyDescent="0.3">
      <c r="A40" s="39">
        <v>35</v>
      </c>
      <c r="B40" s="13" t="s">
        <v>49</v>
      </c>
      <c r="C40" s="45">
        <v>23708082</v>
      </c>
      <c r="D40" s="15">
        <v>121</v>
      </c>
      <c r="E40" s="2">
        <v>12</v>
      </c>
      <c r="F40" s="7">
        <f t="shared" ref="F40:F56" si="23">E40*D40/1000</f>
        <v>1.45</v>
      </c>
      <c r="G40" s="2">
        <v>3</v>
      </c>
      <c r="H40" s="5">
        <f t="shared" ref="H40:H56" si="24">G40*D40/1000</f>
        <v>0.36</v>
      </c>
      <c r="I40" s="16">
        <f t="shared" ref="I40:I56" si="25">$I$5*D40</f>
        <v>928.77</v>
      </c>
      <c r="J40" s="22">
        <f>F40*$J$5</f>
        <v>36.03</v>
      </c>
      <c r="K40" s="22">
        <f t="shared" ref="K40:K59" si="26">H40*$K$5</f>
        <v>8.7799999999999994</v>
      </c>
      <c r="L40" s="54">
        <f t="shared" ref="L40:L57" si="27">ROUND(SUM(I40:K40),0)</f>
        <v>974</v>
      </c>
      <c r="M40" s="55"/>
      <c r="N40" s="6">
        <f>ROUND(L40*5%,0)</f>
        <v>49</v>
      </c>
      <c r="O40" s="6">
        <f>ROUND(D40*1,0)</f>
        <v>121</v>
      </c>
      <c r="P40" s="6">
        <f t="shared" ref="P40:P57" si="28">SUM(L40:O40)</f>
        <v>1144</v>
      </c>
    </row>
    <row r="41" spans="1:16" ht="31.8" customHeight="1" x14ac:dyDescent="0.3">
      <c r="A41" s="39">
        <v>36</v>
      </c>
      <c r="B41" s="13" t="s">
        <v>36</v>
      </c>
      <c r="C41" s="45">
        <v>23928467</v>
      </c>
      <c r="D41" s="15">
        <v>94</v>
      </c>
      <c r="E41" s="2">
        <v>11</v>
      </c>
      <c r="F41" s="7">
        <f>E41*D41/1000</f>
        <v>1.03</v>
      </c>
      <c r="G41" s="2">
        <v>3</v>
      </c>
      <c r="H41" s="5">
        <f>G41*D41/1000</f>
        <v>0.28000000000000003</v>
      </c>
      <c r="I41" s="16">
        <f>$I$5*D41</f>
        <v>721.53</v>
      </c>
      <c r="J41" s="22">
        <f t="shared" ref="J41:J58" si="29">F41*$J$5</f>
        <v>25.6</v>
      </c>
      <c r="K41" s="22">
        <f>H41*$K$5</f>
        <v>6.83</v>
      </c>
      <c r="L41" s="54">
        <f t="shared" si="27"/>
        <v>754</v>
      </c>
      <c r="M41" s="55"/>
      <c r="N41" s="6">
        <f t="shared" ref="N41:N57" si="30">ROUND(L41*5%,0)</f>
        <v>38</v>
      </c>
      <c r="O41" s="6">
        <f>ROUND(D41*1,0)</f>
        <v>94</v>
      </c>
      <c r="P41" s="6">
        <f t="shared" si="28"/>
        <v>886</v>
      </c>
    </row>
    <row r="42" spans="1:16" ht="31.8" customHeight="1" x14ac:dyDescent="0.3">
      <c r="A42" s="39">
        <v>37</v>
      </c>
      <c r="B42" s="13" t="s">
        <v>114</v>
      </c>
      <c r="C42" s="42">
        <v>24968515</v>
      </c>
      <c r="D42" s="15">
        <v>80</v>
      </c>
      <c r="E42" s="2">
        <v>42</v>
      </c>
      <c r="F42" s="5">
        <f>E42*D42/1000</f>
        <v>3.36</v>
      </c>
      <c r="G42" s="2">
        <v>18</v>
      </c>
      <c r="H42" s="5">
        <f>G42*D42/1000</f>
        <v>1.44</v>
      </c>
      <c r="I42" s="16">
        <f>$I$5*D42</f>
        <v>614.05999999999995</v>
      </c>
      <c r="J42" s="22">
        <f>F42*$J$5</f>
        <v>83.5</v>
      </c>
      <c r="K42" s="22">
        <f>H42*$K$5</f>
        <v>35.119999999999997</v>
      </c>
      <c r="L42" s="54">
        <f>ROUND(SUM(I42:K42),0)</f>
        <v>733</v>
      </c>
      <c r="M42" s="55"/>
      <c r="N42" s="6">
        <f>ROUND(L42*5%,0)</f>
        <v>37</v>
      </c>
      <c r="O42" s="17" t="s">
        <v>8</v>
      </c>
      <c r="P42" s="6">
        <f>SUM(L42:O42)</f>
        <v>770</v>
      </c>
    </row>
    <row r="43" spans="1:16" ht="31.8" customHeight="1" x14ac:dyDescent="0.3">
      <c r="A43" s="39">
        <v>38</v>
      </c>
      <c r="B43" s="13" t="s">
        <v>75</v>
      </c>
      <c r="C43" s="42">
        <v>27378822</v>
      </c>
      <c r="D43" s="15">
        <v>32</v>
      </c>
      <c r="E43" s="2">
        <v>129</v>
      </c>
      <c r="F43" s="7">
        <f t="shared" si="23"/>
        <v>4.13</v>
      </c>
      <c r="G43" s="2">
        <v>18</v>
      </c>
      <c r="H43" s="5">
        <f t="shared" si="24"/>
        <v>0.57999999999999996</v>
      </c>
      <c r="I43" s="16">
        <f t="shared" si="25"/>
        <v>245.63</v>
      </c>
      <c r="J43" s="22">
        <f t="shared" si="29"/>
        <v>102.63</v>
      </c>
      <c r="K43" s="22">
        <f t="shared" si="26"/>
        <v>14.15</v>
      </c>
      <c r="L43" s="54">
        <f t="shared" si="27"/>
        <v>362</v>
      </c>
      <c r="M43" s="55"/>
      <c r="N43" s="6">
        <f t="shared" si="30"/>
        <v>18</v>
      </c>
      <c r="O43" s="17" t="s">
        <v>8</v>
      </c>
      <c r="P43" s="6">
        <f t="shared" si="28"/>
        <v>380</v>
      </c>
    </row>
    <row r="44" spans="1:16" ht="31.8" customHeight="1" x14ac:dyDescent="0.3">
      <c r="A44" s="39">
        <v>39</v>
      </c>
      <c r="B44" s="13" t="s">
        <v>50</v>
      </c>
      <c r="C44" s="42">
        <v>27441206</v>
      </c>
      <c r="D44" s="15">
        <v>35</v>
      </c>
      <c r="E44" s="2">
        <v>35</v>
      </c>
      <c r="F44" s="7">
        <f t="shared" si="23"/>
        <v>1.23</v>
      </c>
      <c r="G44" s="2">
        <v>10</v>
      </c>
      <c r="H44" s="5">
        <f t="shared" si="24"/>
        <v>0.35</v>
      </c>
      <c r="I44" s="16">
        <f t="shared" si="25"/>
        <v>268.64999999999998</v>
      </c>
      <c r="J44" s="22">
        <f t="shared" si="29"/>
        <v>30.57</v>
      </c>
      <c r="K44" s="22">
        <f t="shared" si="26"/>
        <v>8.5399999999999991</v>
      </c>
      <c r="L44" s="54">
        <f t="shared" si="27"/>
        <v>308</v>
      </c>
      <c r="M44" s="55"/>
      <c r="N44" s="6">
        <f t="shared" si="30"/>
        <v>15</v>
      </c>
      <c r="O44" s="17" t="s">
        <v>8</v>
      </c>
      <c r="P44" s="6">
        <f t="shared" si="28"/>
        <v>323</v>
      </c>
    </row>
    <row r="45" spans="1:16" ht="31.8" customHeight="1" x14ac:dyDescent="0.3">
      <c r="A45" s="39">
        <v>40</v>
      </c>
      <c r="B45" s="13" t="s">
        <v>76</v>
      </c>
      <c r="C45" s="42">
        <v>28135985</v>
      </c>
      <c r="D45" s="15">
        <v>71</v>
      </c>
      <c r="E45" s="2">
        <v>107</v>
      </c>
      <c r="F45" s="7">
        <f t="shared" si="23"/>
        <v>7.6</v>
      </c>
      <c r="G45" s="2">
        <v>14</v>
      </c>
      <c r="H45" s="5">
        <f t="shared" si="24"/>
        <v>0.99</v>
      </c>
      <c r="I45" s="16">
        <f t="shared" si="25"/>
        <v>544.98</v>
      </c>
      <c r="J45" s="22">
        <f t="shared" si="29"/>
        <v>188.86</v>
      </c>
      <c r="K45" s="22">
        <f t="shared" si="26"/>
        <v>24.15</v>
      </c>
      <c r="L45" s="54">
        <f t="shared" si="27"/>
        <v>758</v>
      </c>
      <c r="M45" s="55"/>
      <c r="N45" s="6">
        <f t="shared" si="30"/>
        <v>38</v>
      </c>
      <c r="O45" s="6">
        <f>ROUND(D45*1,0)</f>
        <v>71</v>
      </c>
      <c r="P45" s="6">
        <f t="shared" si="28"/>
        <v>867</v>
      </c>
    </row>
    <row r="46" spans="1:16" ht="31.8" customHeight="1" x14ac:dyDescent="0.3">
      <c r="A46" s="39">
        <v>41</v>
      </c>
      <c r="B46" s="19" t="s">
        <v>2</v>
      </c>
      <c r="C46" s="42">
        <v>28425416</v>
      </c>
      <c r="D46" s="15">
        <v>173</v>
      </c>
      <c r="E46" s="2">
        <v>372</v>
      </c>
      <c r="F46" s="7">
        <f t="shared" si="23"/>
        <v>64.36</v>
      </c>
      <c r="G46" s="2">
        <v>50</v>
      </c>
      <c r="H46" s="5">
        <f t="shared" si="24"/>
        <v>8.65</v>
      </c>
      <c r="I46" s="16">
        <f t="shared" si="25"/>
        <v>1327.91</v>
      </c>
      <c r="J46" s="22">
        <f t="shared" si="29"/>
        <v>1599.35</v>
      </c>
      <c r="K46" s="22">
        <f t="shared" si="26"/>
        <v>210.97</v>
      </c>
      <c r="L46" s="54">
        <f>ROUND(SUM(I46:K46),0)</f>
        <v>3138</v>
      </c>
      <c r="M46" s="55"/>
      <c r="N46" s="6">
        <f t="shared" si="30"/>
        <v>157</v>
      </c>
      <c r="O46" s="6">
        <f>ROUND(D46*1,0)</f>
        <v>173</v>
      </c>
      <c r="P46" s="6">
        <f t="shared" si="28"/>
        <v>3468</v>
      </c>
    </row>
    <row r="47" spans="1:16" ht="29.25" customHeight="1" x14ac:dyDescent="0.3">
      <c r="A47" s="39">
        <v>42</v>
      </c>
      <c r="B47" s="13" t="s">
        <v>111</v>
      </c>
      <c r="C47" s="56">
        <v>28496495</v>
      </c>
      <c r="D47" s="15">
        <v>185</v>
      </c>
      <c r="E47" s="2">
        <v>171</v>
      </c>
      <c r="F47" s="7">
        <f t="shared" si="23"/>
        <v>31.64</v>
      </c>
      <c r="G47" s="2">
        <v>35.25</v>
      </c>
      <c r="H47" s="5">
        <f t="shared" si="24"/>
        <v>6.52</v>
      </c>
      <c r="I47" s="16">
        <f>$I$5*D47</f>
        <v>1420.02</v>
      </c>
      <c r="J47" s="22">
        <f>F47*$J$5</f>
        <v>786.25</v>
      </c>
      <c r="K47" s="22">
        <f>H47*$K$5</f>
        <v>159.02000000000001</v>
      </c>
      <c r="L47" s="99">
        <f>ROUND(SUM(I47:K48),0)</f>
        <v>5870</v>
      </c>
      <c r="M47" s="116"/>
      <c r="N47" s="80">
        <f>ROUND(L47*5%,0)</f>
        <v>294</v>
      </c>
      <c r="O47" s="80">
        <f>ROUND((D47+D48)*1,0)</f>
        <v>504</v>
      </c>
      <c r="P47" s="80">
        <f>SUM(L47:O48)</f>
        <v>6668</v>
      </c>
    </row>
    <row r="48" spans="1:16" ht="29.25" customHeight="1" x14ac:dyDescent="0.3">
      <c r="A48" s="39">
        <v>43</v>
      </c>
      <c r="B48" s="27" t="s">
        <v>55</v>
      </c>
      <c r="C48" s="57"/>
      <c r="D48" s="15">
        <v>319</v>
      </c>
      <c r="E48" s="2">
        <v>102.5</v>
      </c>
      <c r="F48" s="7">
        <f t="shared" si="23"/>
        <v>32.700000000000003</v>
      </c>
      <c r="G48" s="2">
        <v>31.25</v>
      </c>
      <c r="H48" s="5">
        <f t="shared" si="24"/>
        <v>9.9700000000000006</v>
      </c>
      <c r="I48" s="16">
        <f>$I$5*D48</f>
        <v>2448.58</v>
      </c>
      <c r="J48" s="22">
        <f t="shared" si="29"/>
        <v>812.6</v>
      </c>
      <c r="K48" s="22">
        <f t="shared" si="26"/>
        <v>243.17</v>
      </c>
      <c r="L48" s="105"/>
      <c r="M48" s="106"/>
      <c r="N48" s="83"/>
      <c r="O48" s="83"/>
      <c r="P48" s="83"/>
    </row>
    <row r="49" spans="1:16" ht="29.25" customHeight="1" x14ac:dyDescent="0.3">
      <c r="A49" s="39">
        <v>44</v>
      </c>
      <c r="B49" s="13" t="s">
        <v>35</v>
      </c>
      <c r="C49" s="42">
        <v>28553306</v>
      </c>
      <c r="D49" s="15">
        <v>13605</v>
      </c>
      <c r="E49" s="2">
        <v>57.5</v>
      </c>
      <c r="F49" s="7">
        <f>E49*D49/1000</f>
        <v>782.29</v>
      </c>
      <c r="G49" s="2">
        <v>7.25</v>
      </c>
      <c r="H49" s="5">
        <f>G49*D49/1000</f>
        <v>98.64</v>
      </c>
      <c r="I49" s="16">
        <f>$I$5*D49</f>
        <v>104429.26</v>
      </c>
      <c r="J49" s="22">
        <f t="shared" si="29"/>
        <v>19439.91</v>
      </c>
      <c r="K49" s="22">
        <f>H49*$K$5</f>
        <v>2405.83</v>
      </c>
      <c r="L49" s="54">
        <f>ROUND(SUM(I49:K49),0)</f>
        <v>126275</v>
      </c>
      <c r="M49" s="55"/>
      <c r="N49" s="6">
        <f t="shared" si="30"/>
        <v>6314</v>
      </c>
      <c r="O49" s="17" t="s">
        <v>8</v>
      </c>
      <c r="P49" s="6">
        <f t="shared" si="28"/>
        <v>132589</v>
      </c>
    </row>
    <row r="50" spans="1:16" ht="29.25" customHeight="1" x14ac:dyDescent="0.3">
      <c r="A50" s="39">
        <v>45</v>
      </c>
      <c r="B50" s="27" t="s">
        <v>107</v>
      </c>
      <c r="C50" s="42">
        <v>28560783</v>
      </c>
      <c r="D50" s="15">
        <v>28</v>
      </c>
      <c r="E50" s="2">
        <v>185</v>
      </c>
      <c r="F50" s="38">
        <f>E50*D50/1000</f>
        <v>5.18</v>
      </c>
      <c r="G50" s="2">
        <v>18</v>
      </c>
      <c r="H50" s="5">
        <f>G50*D50/1000</f>
        <v>0.5</v>
      </c>
      <c r="I50" s="16">
        <f>$I$5*D50</f>
        <v>214.92</v>
      </c>
      <c r="J50" s="22">
        <f>F50*$J$5</f>
        <v>128.72</v>
      </c>
      <c r="K50" s="22">
        <f>H50*$K$5</f>
        <v>12.2</v>
      </c>
      <c r="L50" s="54">
        <f>ROUND(SUM(I50:K50),0)</f>
        <v>356</v>
      </c>
      <c r="M50" s="55"/>
      <c r="N50" s="46">
        <f>ROUND(L50*5%,0)</f>
        <v>18</v>
      </c>
      <c r="O50" s="46">
        <f>ROUND(D50*1,0)</f>
        <v>28</v>
      </c>
      <c r="P50" s="6">
        <f>SUM(L50:O50)</f>
        <v>402</v>
      </c>
    </row>
    <row r="51" spans="1:16" ht="29.25" customHeight="1" x14ac:dyDescent="0.3">
      <c r="A51" s="39">
        <v>46</v>
      </c>
      <c r="B51" s="13" t="s">
        <v>77</v>
      </c>
      <c r="C51" s="42">
        <v>29531512</v>
      </c>
      <c r="D51" s="15">
        <v>249</v>
      </c>
      <c r="E51" s="2">
        <v>49</v>
      </c>
      <c r="F51" s="7">
        <f t="shared" si="23"/>
        <v>12.2</v>
      </c>
      <c r="G51" s="2">
        <v>6</v>
      </c>
      <c r="H51" s="5">
        <f t="shared" si="24"/>
        <v>1.49</v>
      </c>
      <c r="I51" s="16">
        <f t="shared" si="25"/>
        <v>1911.27</v>
      </c>
      <c r="J51" s="22">
        <f t="shared" si="29"/>
        <v>303.17</v>
      </c>
      <c r="K51" s="22">
        <f t="shared" si="26"/>
        <v>36.340000000000003</v>
      </c>
      <c r="L51" s="54">
        <f t="shared" si="27"/>
        <v>2251</v>
      </c>
      <c r="M51" s="55"/>
      <c r="N51" s="6">
        <f t="shared" si="30"/>
        <v>113</v>
      </c>
      <c r="O51" s="17" t="s">
        <v>8</v>
      </c>
      <c r="P51" s="6">
        <f t="shared" si="28"/>
        <v>2364</v>
      </c>
    </row>
    <row r="52" spans="1:16" ht="29.25" customHeight="1" x14ac:dyDescent="0.3">
      <c r="A52" s="39">
        <v>47</v>
      </c>
      <c r="B52" s="13" t="s">
        <v>78</v>
      </c>
      <c r="C52" s="42">
        <v>30435973</v>
      </c>
      <c r="D52" s="15">
        <v>375</v>
      </c>
      <c r="E52" s="2">
        <v>257</v>
      </c>
      <c r="F52" s="7">
        <f t="shared" si="23"/>
        <v>96.38</v>
      </c>
      <c r="G52" s="2">
        <v>56</v>
      </c>
      <c r="H52" s="5">
        <f t="shared" si="24"/>
        <v>21</v>
      </c>
      <c r="I52" s="16">
        <f t="shared" si="25"/>
        <v>2878.43</v>
      </c>
      <c r="J52" s="22">
        <f t="shared" si="29"/>
        <v>2395.04</v>
      </c>
      <c r="K52" s="22">
        <f t="shared" si="26"/>
        <v>512.19000000000005</v>
      </c>
      <c r="L52" s="54">
        <f t="shared" si="27"/>
        <v>5786</v>
      </c>
      <c r="M52" s="55"/>
      <c r="N52" s="6">
        <f t="shared" si="30"/>
        <v>289</v>
      </c>
      <c r="O52" s="17" t="s">
        <v>8</v>
      </c>
      <c r="P52" s="6">
        <f>SUM(L52:O52)</f>
        <v>6075</v>
      </c>
    </row>
    <row r="53" spans="1:16" ht="29.25" customHeight="1" x14ac:dyDescent="0.3">
      <c r="A53" s="39">
        <v>48</v>
      </c>
      <c r="B53" s="13" t="s">
        <v>108</v>
      </c>
      <c r="C53" s="42">
        <v>33029464</v>
      </c>
      <c r="D53" s="15">
        <v>7</v>
      </c>
      <c r="E53" s="2">
        <v>14</v>
      </c>
      <c r="F53" s="7">
        <f>E53*D53/1000</f>
        <v>0.1</v>
      </c>
      <c r="G53" s="2">
        <v>9.25</v>
      </c>
      <c r="H53" s="5">
        <f>G53*D53/1000</f>
        <v>0.06</v>
      </c>
      <c r="I53" s="16">
        <f>$I$5*D53</f>
        <v>53.73</v>
      </c>
      <c r="J53" s="22">
        <f>F53*$J$5</f>
        <v>2.4900000000000002</v>
      </c>
      <c r="K53" s="22">
        <f>H53*$K$5</f>
        <v>1.46</v>
      </c>
      <c r="L53" s="54">
        <f>ROUND(SUM(I53:K53),0)</f>
        <v>58</v>
      </c>
      <c r="M53" s="55"/>
      <c r="N53" s="6">
        <f>ROUND(L53*5%,0)</f>
        <v>3</v>
      </c>
      <c r="O53" s="31" t="s">
        <v>57</v>
      </c>
      <c r="P53" s="6">
        <f>SUM(L53:O53)</f>
        <v>61</v>
      </c>
    </row>
    <row r="54" spans="1:16" ht="29.25" customHeight="1" x14ac:dyDescent="0.3">
      <c r="A54" s="39">
        <v>49</v>
      </c>
      <c r="B54" s="13" t="s">
        <v>51</v>
      </c>
      <c r="C54" s="42">
        <v>35120207</v>
      </c>
      <c r="D54" s="15">
        <v>5</v>
      </c>
      <c r="E54" s="2">
        <v>26</v>
      </c>
      <c r="F54" s="7">
        <f t="shared" si="23"/>
        <v>0.13</v>
      </c>
      <c r="G54" s="2">
        <v>8</v>
      </c>
      <c r="H54" s="5">
        <f t="shared" si="24"/>
        <v>0.04</v>
      </c>
      <c r="I54" s="16">
        <f t="shared" si="25"/>
        <v>38.380000000000003</v>
      </c>
      <c r="J54" s="22">
        <f t="shared" si="29"/>
        <v>3.23</v>
      </c>
      <c r="K54" s="22">
        <f t="shared" si="26"/>
        <v>0.98</v>
      </c>
      <c r="L54" s="54">
        <f t="shared" si="27"/>
        <v>43</v>
      </c>
      <c r="M54" s="55"/>
      <c r="N54" s="6">
        <f t="shared" si="30"/>
        <v>2</v>
      </c>
      <c r="O54" s="17" t="s">
        <v>8</v>
      </c>
      <c r="P54" s="6">
        <f t="shared" si="28"/>
        <v>45</v>
      </c>
    </row>
    <row r="55" spans="1:16" ht="29.25" customHeight="1" x14ac:dyDescent="0.3">
      <c r="A55" s="39">
        <v>50</v>
      </c>
      <c r="B55" s="13" t="s">
        <v>52</v>
      </c>
      <c r="C55" s="42">
        <v>36069452</v>
      </c>
      <c r="D55" s="15">
        <v>184</v>
      </c>
      <c r="E55" s="2">
        <v>77</v>
      </c>
      <c r="F55" s="7">
        <f t="shared" si="23"/>
        <v>14.17</v>
      </c>
      <c r="G55" s="2">
        <v>18</v>
      </c>
      <c r="H55" s="5">
        <f t="shared" si="24"/>
        <v>3.31</v>
      </c>
      <c r="I55" s="16">
        <f t="shared" si="25"/>
        <v>1412.35</v>
      </c>
      <c r="J55" s="22">
        <f t="shared" si="29"/>
        <v>352.12</v>
      </c>
      <c r="K55" s="22">
        <f t="shared" si="26"/>
        <v>80.73</v>
      </c>
      <c r="L55" s="54">
        <f t="shared" si="27"/>
        <v>1845</v>
      </c>
      <c r="M55" s="55"/>
      <c r="N55" s="6">
        <f t="shared" si="30"/>
        <v>92</v>
      </c>
      <c r="O55" s="6">
        <f>ROUND(D55*1,0)</f>
        <v>184</v>
      </c>
      <c r="P55" s="6">
        <f t="shared" si="28"/>
        <v>2121</v>
      </c>
    </row>
    <row r="56" spans="1:16" ht="29.25" customHeight="1" x14ac:dyDescent="0.3">
      <c r="A56" s="39">
        <v>51</v>
      </c>
      <c r="B56" s="13" t="s">
        <v>30</v>
      </c>
      <c r="C56" s="42">
        <v>36249820</v>
      </c>
      <c r="D56" s="15">
        <v>87</v>
      </c>
      <c r="E56" s="2">
        <v>208</v>
      </c>
      <c r="F56" s="7">
        <f t="shared" si="23"/>
        <v>18.100000000000001</v>
      </c>
      <c r="G56" s="2">
        <v>40</v>
      </c>
      <c r="H56" s="5">
        <f t="shared" si="24"/>
        <v>3.48</v>
      </c>
      <c r="I56" s="16">
        <f t="shared" si="25"/>
        <v>667.79</v>
      </c>
      <c r="J56" s="22">
        <f t="shared" si="29"/>
        <v>449.79</v>
      </c>
      <c r="K56" s="22">
        <f t="shared" si="26"/>
        <v>84.88</v>
      </c>
      <c r="L56" s="54">
        <f t="shared" si="27"/>
        <v>1202</v>
      </c>
      <c r="M56" s="55"/>
      <c r="N56" s="6">
        <f t="shared" si="30"/>
        <v>60</v>
      </c>
      <c r="O56" s="17" t="s">
        <v>8</v>
      </c>
      <c r="P56" s="6">
        <f t="shared" si="28"/>
        <v>1262</v>
      </c>
    </row>
    <row r="57" spans="1:16" ht="29.25" customHeight="1" x14ac:dyDescent="0.3">
      <c r="A57" s="39">
        <v>52</v>
      </c>
      <c r="B57" s="13" t="s">
        <v>37</v>
      </c>
      <c r="C57" s="42">
        <v>36256096</v>
      </c>
      <c r="D57" s="15">
        <v>31</v>
      </c>
      <c r="E57" s="2">
        <v>106</v>
      </c>
      <c r="F57" s="7">
        <f>E57*D57/1000</f>
        <v>3.29</v>
      </c>
      <c r="G57" s="2">
        <v>18</v>
      </c>
      <c r="H57" s="5">
        <f>G57*D57/1000</f>
        <v>0.56000000000000005</v>
      </c>
      <c r="I57" s="16">
        <f>$I$5*D57</f>
        <v>237.95</v>
      </c>
      <c r="J57" s="22">
        <f t="shared" si="29"/>
        <v>81.760000000000005</v>
      </c>
      <c r="K57" s="22">
        <f>H57*$K$5</f>
        <v>13.66</v>
      </c>
      <c r="L57" s="54">
        <f t="shared" si="27"/>
        <v>333</v>
      </c>
      <c r="M57" s="55"/>
      <c r="N57" s="6">
        <f t="shared" si="30"/>
        <v>17</v>
      </c>
      <c r="O57" s="6">
        <f>ROUND(D57*1,0)</f>
        <v>31</v>
      </c>
      <c r="P57" s="6">
        <f t="shared" si="28"/>
        <v>381</v>
      </c>
    </row>
    <row r="58" spans="1:16" ht="29.25" customHeight="1" x14ac:dyDescent="0.3">
      <c r="A58" s="39">
        <v>53</v>
      </c>
      <c r="B58" s="13" t="s">
        <v>79</v>
      </c>
      <c r="C58" s="42">
        <v>42746699</v>
      </c>
      <c r="D58" s="15">
        <v>17</v>
      </c>
      <c r="E58" s="2">
        <v>116</v>
      </c>
      <c r="F58" s="7">
        <f>E58*D58/1000</f>
        <v>1.97</v>
      </c>
      <c r="G58" s="2">
        <v>24</v>
      </c>
      <c r="H58" s="5">
        <f>G58*D58/1000</f>
        <v>0.41</v>
      </c>
      <c r="I58" s="16">
        <f>$I$5*D58</f>
        <v>130.49</v>
      </c>
      <c r="J58" s="22">
        <f t="shared" si="29"/>
        <v>48.95</v>
      </c>
      <c r="K58" s="22">
        <f>H58*$K$5</f>
        <v>10</v>
      </c>
      <c r="L58" s="54">
        <f>ROUND(SUM(I58:K58),0)</f>
        <v>189</v>
      </c>
      <c r="M58" s="55"/>
      <c r="N58" s="6">
        <f>ROUND(L58*5%,0)</f>
        <v>9</v>
      </c>
      <c r="O58" s="6">
        <f>ROUND(D58*1,0)</f>
        <v>17</v>
      </c>
      <c r="P58" s="6">
        <f>SUM(L58:O58)</f>
        <v>215</v>
      </c>
    </row>
    <row r="59" spans="1:16" ht="29.25" customHeight="1" x14ac:dyDescent="0.3">
      <c r="A59" s="39">
        <v>54</v>
      </c>
      <c r="B59" s="13" t="s">
        <v>80</v>
      </c>
      <c r="C59" s="56">
        <v>47255708</v>
      </c>
      <c r="D59" s="15">
        <v>149</v>
      </c>
      <c r="E59" s="2">
        <v>221</v>
      </c>
      <c r="F59" s="88">
        <f>(D59*E59+D60*E60)/1000</f>
        <v>186.84</v>
      </c>
      <c r="G59" s="2">
        <v>30</v>
      </c>
      <c r="H59" s="90">
        <f>(G59*D59/1000)+(G60*D60/1000)</f>
        <v>58.13</v>
      </c>
      <c r="I59" s="92">
        <f>$I$5*(D59+D60)</f>
        <v>6562.81</v>
      </c>
      <c r="J59" s="94">
        <f>F59*$J$5</f>
        <v>4642.97</v>
      </c>
      <c r="K59" s="94">
        <f t="shared" si="26"/>
        <v>1417.79</v>
      </c>
      <c r="L59" s="99">
        <f>ROUND(SUM(I59:K60),0)</f>
        <v>12624</v>
      </c>
      <c r="M59" s="100"/>
      <c r="N59" s="112">
        <f>ROUND(L59*5%,0)</f>
        <v>631</v>
      </c>
      <c r="O59" s="114" t="s">
        <v>8</v>
      </c>
      <c r="P59" s="112">
        <f>SUM(L59:O59)</f>
        <v>13255</v>
      </c>
    </row>
    <row r="60" spans="1:16" ht="29.25" customHeight="1" x14ac:dyDescent="0.3">
      <c r="A60" s="39">
        <v>55</v>
      </c>
      <c r="B60" s="13" t="s">
        <v>31</v>
      </c>
      <c r="C60" s="64"/>
      <c r="D60" s="15">
        <v>706</v>
      </c>
      <c r="E60" s="2">
        <v>218</v>
      </c>
      <c r="F60" s="96"/>
      <c r="G60" s="2">
        <v>76</v>
      </c>
      <c r="H60" s="97"/>
      <c r="I60" s="98"/>
      <c r="J60" s="117"/>
      <c r="K60" s="117"/>
      <c r="L60" s="118"/>
      <c r="M60" s="119"/>
      <c r="N60" s="113"/>
      <c r="O60" s="115"/>
      <c r="P60" s="113"/>
    </row>
    <row r="61" spans="1:16" ht="29.25" customHeight="1" x14ac:dyDescent="0.3">
      <c r="A61" s="39">
        <v>56</v>
      </c>
      <c r="B61" s="20" t="s">
        <v>81</v>
      </c>
      <c r="C61" s="42">
        <v>53852577</v>
      </c>
      <c r="D61" s="15">
        <v>13</v>
      </c>
      <c r="E61" s="2">
        <v>174</v>
      </c>
      <c r="F61" s="7">
        <f t="shared" ref="F61:F84" si="31">E61*D61/1000</f>
        <v>2.2599999999999998</v>
      </c>
      <c r="G61" s="2">
        <v>12</v>
      </c>
      <c r="H61" s="5">
        <f t="shared" ref="H61:H85" si="32">G61*D61/1000</f>
        <v>0.16</v>
      </c>
      <c r="I61" s="16">
        <f t="shared" ref="I61:I85" si="33">$I$5*D61</f>
        <v>99.79</v>
      </c>
      <c r="J61" s="22">
        <f>F61*$J$5</f>
        <v>56.16</v>
      </c>
      <c r="K61" s="22">
        <f t="shared" ref="K61:K79" si="34">H61*$K$5</f>
        <v>3.9</v>
      </c>
      <c r="L61" s="54">
        <f>ROUND(SUM(I61:K61),0)</f>
        <v>160</v>
      </c>
      <c r="M61" s="55"/>
      <c r="N61" s="6">
        <f>ROUND(L61*5%,0)</f>
        <v>8</v>
      </c>
      <c r="O61" s="6">
        <f>ROUND(D61*1,0)</f>
        <v>13</v>
      </c>
      <c r="P61" s="6">
        <f>SUM(L61:O61)</f>
        <v>181</v>
      </c>
    </row>
    <row r="62" spans="1:16" ht="29.25" customHeight="1" x14ac:dyDescent="0.3">
      <c r="A62" s="39">
        <v>57</v>
      </c>
      <c r="B62" s="13" t="s">
        <v>82</v>
      </c>
      <c r="C62" s="14" t="s">
        <v>83</v>
      </c>
      <c r="D62" s="15">
        <v>94</v>
      </c>
      <c r="E62" s="2">
        <v>152</v>
      </c>
      <c r="F62" s="7">
        <f t="shared" si="31"/>
        <v>14.29</v>
      </c>
      <c r="G62" s="2">
        <v>47</v>
      </c>
      <c r="H62" s="5">
        <f t="shared" si="32"/>
        <v>4.42</v>
      </c>
      <c r="I62" s="16">
        <f t="shared" si="33"/>
        <v>721.53</v>
      </c>
      <c r="J62" s="22">
        <f t="shared" ref="J62:J86" si="35">F62*$J$5</f>
        <v>355.11</v>
      </c>
      <c r="K62" s="22">
        <f t="shared" si="34"/>
        <v>107.8</v>
      </c>
      <c r="L62" s="54">
        <f>ROUND(SUM(I62:K62),0)</f>
        <v>1184</v>
      </c>
      <c r="M62" s="55"/>
      <c r="N62" s="6">
        <f>ROUND(L62*5%,0)</f>
        <v>59</v>
      </c>
      <c r="O62" s="6">
        <f>ROUND(D62*1,0)</f>
        <v>94</v>
      </c>
      <c r="P62" s="6">
        <f>SUM(L62:O62)</f>
        <v>1337</v>
      </c>
    </row>
    <row r="63" spans="1:16" ht="29.25" customHeight="1" x14ac:dyDescent="0.3">
      <c r="A63" s="39">
        <v>58</v>
      </c>
      <c r="B63" s="13" t="s">
        <v>84</v>
      </c>
      <c r="C63" s="14" t="s">
        <v>85</v>
      </c>
      <c r="D63" s="15">
        <v>19</v>
      </c>
      <c r="E63" s="2">
        <v>9</v>
      </c>
      <c r="F63" s="7">
        <f t="shared" si="31"/>
        <v>0.17</v>
      </c>
      <c r="G63" s="2">
        <v>2</v>
      </c>
      <c r="H63" s="5">
        <f t="shared" si="32"/>
        <v>0.04</v>
      </c>
      <c r="I63" s="16">
        <f t="shared" si="33"/>
        <v>145.84</v>
      </c>
      <c r="J63" s="22">
        <f t="shared" si="35"/>
        <v>4.22</v>
      </c>
      <c r="K63" s="22">
        <f t="shared" si="34"/>
        <v>0.98</v>
      </c>
      <c r="L63" s="54">
        <f>ROUND(SUM(I63:K63),0)</f>
        <v>151</v>
      </c>
      <c r="M63" s="55"/>
      <c r="N63" s="6">
        <f>ROUND(L63*5%,0)</f>
        <v>8</v>
      </c>
      <c r="O63" s="6">
        <f>ROUND(D63*1,0)</f>
        <v>19</v>
      </c>
      <c r="P63" s="6">
        <f>SUM(L63:O63)</f>
        <v>178</v>
      </c>
    </row>
    <row r="64" spans="1:16" ht="29.25" customHeight="1" x14ac:dyDescent="0.3">
      <c r="A64" s="39">
        <v>59</v>
      </c>
      <c r="B64" s="13" t="s">
        <v>3</v>
      </c>
      <c r="C64" s="42">
        <v>70685510</v>
      </c>
      <c r="D64" s="15">
        <v>34</v>
      </c>
      <c r="E64" s="2">
        <v>117</v>
      </c>
      <c r="F64" s="7">
        <f t="shared" si="31"/>
        <v>3.98</v>
      </c>
      <c r="G64" s="2">
        <v>28</v>
      </c>
      <c r="H64" s="5">
        <f t="shared" si="32"/>
        <v>0.95</v>
      </c>
      <c r="I64" s="16">
        <f t="shared" si="33"/>
        <v>260.98</v>
      </c>
      <c r="J64" s="22">
        <f t="shared" si="35"/>
        <v>98.9</v>
      </c>
      <c r="K64" s="22">
        <f t="shared" si="34"/>
        <v>23.17</v>
      </c>
      <c r="L64" s="54">
        <f>ROUND(SUM(I64:K64),0)</f>
        <v>383</v>
      </c>
      <c r="M64" s="55"/>
      <c r="N64" s="6">
        <f>ROUND(L64*5%,0)</f>
        <v>19</v>
      </c>
      <c r="O64" s="6">
        <f>ROUND(D64*1,0)</f>
        <v>34</v>
      </c>
      <c r="P64" s="6">
        <f>SUM(L64:O64)</f>
        <v>436</v>
      </c>
    </row>
    <row r="65" spans="1:16" ht="29.25" customHeight="1" x14ac:dyDescent="0.3">
      <c r="A65" s="39">
        <v>60</v>
      </c>
      <c r="B65" s="13" t="s">
        <v>32</v>
      </c>
      <c r="C65" s="56">
        <v>70752257</v>
      </c>
      <c r="D65" s="15">
        <v>12015</v>
      </c>
      <c r="E65" s="2">
        <v>54.25</v>
      </c>
      <c r="F65" s="7">
        <f t="shared" si="31"/>
        <v>651.80999999999995</v>
      </c>
      <c r="G65" s="2">
        <v>5.5</v>
      </c>
      <c r="H65" s="5">
        <f t="shared" si="32"/>
        <v>66.08</v>
      </c>
      <c r="I65" s="16">
        <f>$I$5*D65</f>
        <v>92224.74</v>
      </c>
      <c r="J65" s="22">
        <f>F65*$J$5</f>
        <v>16197.48</v>
      </c>
      <c r="K65" s="22">
        <f t="shared" si="34"/>
        <v>1611.69</v>
      </c>
      <c r="L65" s="120">
        <f>ROUND(SUM(I65:K68),0)</f>
        <v>324042</v>
      </c>
      <c r="M65" s="6">
        <f>ROUND(SUM(I65:K65),0)</f>
        <v>110034</v>
      </c>
      <c r="N65" s="6">
        <f>ROUND((M65*5%),0)</f>
        <v>5502</v>
      </c>
      <c r="O65" s="17" t="s">
        <v>63</v>
      </c>
      <c r="P65" s="6">
        <f>SUM(M65:O65)</f>
        <v>115536</v>
      </c>
    </row>
    <row r="66" spans="1:16" ht="29.25" customHeight="1" x14ac:dyDescent="0.3">
      <c r="A66" s="39">
        <v>61</v>
      </c>
      <c r="B66" s="13" t="s">
        <v>86</v>
      </c>
      <c r="C66" s="72"/>
      <c r="D66" s="15">
        <v>14836</v>
      </c>
      <c r="E66" s="2">
        <v>42.25</v>
      </c>
      <c r="F66" s="7">
        <f t="shared" ref="F66:F72" si="36">E66*D66/1000</f>
        <v>626.82000000000005</v>
      </c>
      <c r="G66" s="2">
        <v>5.5</v>
      </c>
      <c r="H66" s="5">
        <f>G66*D66/1000</f>
        <v>81.599999999999994</v>
      </c>
      <c r="I66" s="16">
        <f>$I$5*D66</f>
        <v>113878.17</v>
      </c>
      <c r="J66" s="22">
        <f>F66*$J$5</f>
        <v>15576.48</v>
      </c>
      <c r="K66" s="22">
        <f t="shared" si="34"/>
        <v>1990.22</v>
      </c>
      <c r="L66" s="121"/>
      <c r="M66" s="6">
        <f>ROUND(SUM(I66:K66),0)+1</f>
        <v>131446</v>
      </c>
      <c r="N66" s="6">
        <f>ROUND((M66*5%),0)-1</f>
        <v>6571</v>
      </c>
      <c r="O66" s="17" t="s">
        <v>63</v>
      </c>
      <c r="P66" s="6">
        <f>SUM(M66:O66)</f>
        <v>138017</v>
      </c>
    </row>
    <row r="67" spans="1:16" ht="29.25" customHeight="1" x14ac:dyDescent="0.3">
      <c r="A67" s="39">
        <v>62</v>
      </c>
      <c r="B67" s="13" t="s">
        <v>6</v>
      </c>
      <c r="C67" s="72"/>
      <c r="D67" s="15">
        <v>8221</v>
      </c>
      <c r="E67" s="2">
        <v>77.75</v>
      </c>
      <c r="F67" s="7">
        <f t="shared" si="36"/>
        <v>639.17999999999995</v>
      </c>
      <c r="G67" s="2">
        <v>10</v>
      </c>
      <c r="H67" s="5">
        <f>G67*D67/1000</f>
        <v>82.21</v>
      </c>
      <c r="I67" s="16">
        <f>$I$5*D67</f>
        <v>63102.75</v>
      </c>
      <c r="J67" s="22">
        <f>F67*$J$5</f>
        <v>15883.62</v>
      </c>
      <c r="K67" s="22">
        <f t="shared" si="34"/>
        <v>2005.1</v>
      </c>
      <c r="L67" s="121"/>
      <c r="M67" s="6">
        <f>ROUND(SUM(I67:K67),0)</f>
        <v>80991</v>
      </c>
      <c r="N67" s="6">
        <f>ROUND((M67*5%),0)</f>
        <v>4050</v>
      </c>
      <c r="O67" s="17" t="s">
        <v>63</v>
      </c>
      <c r="P67" s="6">
        <f>SUM(M67:O67)</f>
        <v>85041</v>
      </c>
    </row>
    <row r="68" spans="1:16" ht="29.25" customHeight="1" x14ac:dyDescent="0.3">
      <c r="A68" s="39">
        <v>63</v>
      </c>
      <c r="B68" s="13" t="s">
        <v>110</v>
      </c>
      <c r="C68" s="57"/>
      <c r="D68" s="15">
        <v>172</v>
      </c>
      <c r="E68" s="2">
        <v>45</v>
      </c>
      <c r="F68" s="7">
        <f>E68*D68/1000</f>
        <v>7.74</v>
      </c>
      <c r="G68" s="2">
        <v>14</v>
      </c>
      <c r="H68" s="5">
        <f>G68*D68/1000</f>
        <v>2.41</v>
      </c>
      <c r="I68" s="16">
        <f>$I$5*D68</f>
        <v>1320.24</v>
      </c>
      <c r="J68" s="22">
        <f>F68*$J$5</f>
        <v>192.34</v>
      </c>
      <c r="K68" s="22">
        <f>H68*$K$5</f>
        <v>58.78</v>
      </c>
      <c r="L68" s="86"/>
      <c r="M68" s="44">
        <f>ROUND(SUM(I68:K68),0)</f>
        <v>1571</v>
      </c>
      <c r="N68" s="6">
        <f>ROUND(M68*5%,0)</f>
        <v>79</v>
      </c>
      <c r="O68" s="17" t="s">
        <v>8</v>
      </c>
      <c r="P68" s="6">
        <f>SUM(M68:O68)</f>
        <v>1650</v>
      </c>
    </row>
    <row r="69" spans="1:16" ht="29.25" customHeight="1" x14ac:dyDescent="0.3">
      <c r="A69" s="39">
        <v>64</v>
      </c>
      <c r="B69" s="13" t="s">
        <v>56</v>
      </c>
      <c r="C69" s="45">
        <v>70817744</v>
      </c>
      <c r="D69" s="15">
        <v>418</v>
      </c>
      <c r="E69" s="2">
        <v>86</v>
      </c>
      <c r="F69" s="7">
        <f t="shared" si="36"/>
        <v>35.950000000000003</v>
      </c>
      <c r="G69" s="2">
        <v>12</v>
      </c>
      <c r="H69" s="5">
        <f>G69*D69/1000</f>
        <v>5.0199999999999996</v>
      </c>
      <c r="I69" s="16">
        <f>$I$5*D69</f>
        <v>3208.48</v>
      </c>
      <c r="J69" s="22">
        <f>F69*$J$5</f>
        <v>893.36</v>
      </c>
      <c r="K69" s="22">
        <f t="shared" si="34"/>
        <v>122.44</v>
      </c>
      <c r="L69" s="54">
        <f>ROUND(SUM(I69:K69),0)</f>
        <v>4224</v>
      </c>
      <c r="M69" s="55"/>
      <c r="N69" s="6">
        <f>ROUND(L69*5%,0)</f>
        <v>211</v>
      </c>
      <c r="O69" s="17" t="s">
        <v>63</v>
      </c>
      <c r="P69" s="6">
        <f>SUM(L69:O69)</f>
        <v>4435</v>
      </c>
    </row>
    <row r="70" spans="1:16" ht="29.25" customHeight="1" x14ac:dyDescent="0.3">
      <c r="A70" s="39">
        <v>65</v>
      </c>
      <c r="B70" s="13" t="s">
        <v>87</v>
      </c>
      <c r="C70" s="42">
        <v>79992102</v>
      </c>
      <c r="D70" s="15">
        <v>13</v>
      </c>
      <c r="E70" s="2">
        <v>20</v>
      </c>
      <c r="F70" s="7">
        <f t="shared" si="36"/>
        <v>0.26</v>
      </c>
      <c r="G70" s="2">
        <v>7</v>
      </c>
      <c r="H70" s="5">
        <f t="shared" si="32"/>
        <v>0.09</v>
      </c>
      <c r="I70" s="16">
        <f t="shared" si="33"/>
        <v>99.79</v>
      </c>
      <c r="J70" s="22">
        <f t="shared" si="35"/>
        <v>6.46</v>
      </c>
      <c r="K70" s="22">
        <f t="shared" si="34"/>
        <v>2.2000000000000002</v>
      </c>
      <c r="L70" s="54">
        <f t="shared" ref="L70:L78" si="37">ROUND(SUM(I70:K70),0)</f>
        <v>108</v>
      </c>
      <c r="M70" s="55"/>
      <c r="N70" s="6">
        <f>ROUND(L70*5%,0)</f>
        <v>5</v>
      </c>
      <c r="O70" s="6">
        <f>ROUND(D70*1,0)</f>
        <v>13</v>
      </c>
      <c r="P70" s="6">
        <f>SUM(L70:O70)</f>
        <v>126</v>
      </c>
    </row>
    <row r="71" spans="1:16" ht="29.25" customHeight="1" x14ac:dyDescent="0.3">
      <c r="A71" s="39">
        <v>66</v>
      </c>
      <c r="B71" s="13" t="s">
        <v>109</v>
      </c>
      <c r="C71" s="42">
        <v>80353271</v>
      </c>
      <c r="D71" s="15">
        <v>437</v>
      </c>
      <c r="E71" s="2">
        <v>97</v>
      </c>
      <c r="F71" s="7">
        <f t="shared" si="36"/>
        <v>42.39</v>
      </c>
      <c r="G71" s="2">
        <v>14.5</v>
      </c>
      <c r="H71" s="5">
        <f>G71*D71/1000</f>
        <v>6.34</v>
      </c>
      <c r="I71" s="16">
        <f t="shared" si="33"/>
        <v>3354.32</v>
      </c>
      <c r="J71" s="22">
        <f t="shared" si="35"/>
        <v>1053.3900000000001</v>
      </c>
      <c r="K71" s="22">
        <f t="shared" si="34"/>
        <v>154.63</v>
      </c>
      <c r="L71" s="54">
        <f>ROUND(SUM(I71:K71),0)</f>
        <v>4562</v>
      </c>
      <c r="M71" s="55"/>
      <c r="N71" s="51" t="s">
        <v>8</v>
      </c>
      <c r="O71" s="17" t="s">
        <v>8</v>
      </c>
      <c r="P71" s="6">
        <f>SUM(L71:O71)</f>
        <v>4562</v>
      </c>
    </row>
    <row r="72" spans="1:16" ht="29.25" customHeight="1" x14ac:dyDescent="0.3">
      <c r="A72" s="39">
        <v>67</v>
      </c>
      <c r="B72" s="13" t="s">
        <v>88</v>
      </c>
      <c r="C72" s="42">
        <v>80477553</v>
      </c>
      <c r="D72" s="15">
        <v>245</v>
      </c>
      <c r="E72" s="2">
        <v>89</v>
      </c>
      <c r="F72" s="7">
        <f t="shared" si="36"/>
        <v>21.81</v>
      </c>
      <c r="G72" s="2">
        <v>16</v>
      </c>
      <c r="H72" s="5">
        <f>G72*D72/1000</f>
        <v>3.92</v>
      </c>
      <c r="I72" s="16">
        <f t="shared" si="33"/>
        <v>1880.57</v>
      </c>
      <c r="J72" s="22">
        <f t="shared" si="35"/>
        <v>541.98</v>
      </c>
      <c r="K72" s="22">
        <f t="shared" si="34"/>
        <v>95.61</v>
      </c>
      <c r="L72" s="54">
        <f t="shared" si="37"/>
        <v>2518</v>
      </c>
      <c r="M72" s="55"/>
      <c r="N72" s="6">
        <f t="shared" ref="N72:N78" si="38">ROUND(L72*5%,0)</f>
        <v>126</v>
      </c>
      <c r="O72" s="17" t="s">
        <v>8</v>
      </c>
      <c r="P72" s="6">
        <f t="shared" ref="P72:P86" si="39">SUM(L72:O72)</f>
        <v>2644</v>
      </c>
    </row>
    <row r="73" spans="1:16" ht="29.25" customHeight="1" x14ac:dyDescent="0.3">
      <c r="A73" s="39">
        <v>68</v>
      </c>
      <c r="B73" s="13" t="s">
        <v>33</v>
      </c>
      <c r="C73" s="45">
        <v>84578879</v>
      </c>
      <c r="D73" s="15">
        <v>25</v>
      </c>
      <c r="E73" s="2">
        <v>45</v>
      </c>
      <c r="F73" s="5">
        <f t="shared" si="31"/>
        <v>1.1299999999999999</v>
      </c>
      <c r="G73" s="2">
        <v>10</v>
      </c>
      <c r="H73" s="5">
        <f t="shared" si="32"/>
        <v>0.25</v>
      </c>
      <c r="I73" s="16">
        <f t="shared" si="33"/>
        <v>191.9</v>
      </c>
      <c r="J73" s="22">
        <f t="shared" si="35"/>
        <v>28.08</v>
      </c>
      <c r="K73" s="22">
        <f t="shared" si="34"/>
        <v>6.1</v>
      </c>
      <c r="L73" s="54">
        <f t="shared" si="37"/>
        <v>226</v>
      </c>
      <c r="M73" s="55"/>
      <c r="N73" s="6">
        <f t="shared" si="38"/>
        <v>11</v>
      </c>
      <c r="O73" s="6">
        <f>ROUND(D73*1,0)</f>
        <v>25</v>
      </c>
      <c r="P73" s="6">
        <f t="shared" si="39"/>
        <v>262</v>
      </c>
    </row>
    <row r="74" spans="1:16" ht="29.25" customHeight="1" x14ac:dyDescent="0.3">
      <c r="A74" s="39">
        <v>69</v>
      </c>
      <c r="B74" s="13" t="s">
        <v>34</v>
      </c>
      <c r="C74" s="45">
        <v>84785413</v>
      </c>
      <c r="D74" s="15">
        <v>979</v>
      </c>
      <c r="E74" s="2">
        <v>142.5</v>
      </c>
      <c r="F74" s="7">
        <f t="shared" si="31"/>
        <v>139.51</v>
      </c>
      <c r="G74" s="2">
        <v>25</v>
      </c>
      <c r="H74" s="5">
        <f t="shared" si="32"/>
        <v>24.48</v>
      </c>
      <c r="I74" s="16">
        <f t="shared" si="33"/>
        <v>7514.61</v>
      </c>
      <c r="J74" s="22">
        <f t="shared" si="35"/>
        <v>3466.82</v>
      </c>
      <c r="K74" s="22">
        <f t="shared" si="34"/>
        <v>597.07000000000005</v>
      </c>
      <c r="L74" s="54">
        <f t="shared" si="37"/>
        <v>11579</v>
      </c>
      <c r="M74" s="55"/>
      <c r="N74" s="6">
        <f t="shared" si="38"/>
        <v>579</v>
      </c>
      <c r="O74" s="17" t="s">
        <v>8</v>
      </c>
      <c r="P74" s="6">
        <f t="shared" si="39"/>
        <v>12158</v>
      </c>
    </row>
    <row r="75" spans="1:16" ht="29.25" customHeight="1" x14ac:dyDescent="0.3">
      <c r="A75" s="39">
        <v>70</v>
      </c>
      <c r="B75" s="13" t="s">
        <v>89</v>
      </c>
      <c r="C75" s="42">
        <v>84827531</v>
      </c>
      <c r="D75" s="15">
        <v>100</v>
      </c>
      <c r="E75" s="2">
        <v>212</v>
      </c>
      <c r="F75" s="7">
        <f t="shared" si="31"/>
        <v>21.2</v>
      </c>
      <c r="G75" s="2">
        <v>40</v>
      </c>
      <c r="H75" s="5">
        <f t="shared" si="32"/>
        <v>4</v>
      </c>
      <c r="I75" s="16">
        <f t="shared" si="33"/>
        <v>767.58</v>
      </c>
      <c r="J75" s="22">
        <f t="shared" si="35"/>
        <v>526.82000000000005</v>
      </c>
      <c r="K75" s="22">
        <f t="shared" si="34"/>
        <v>97.56</v>
      </c>
      <c r="L75" s="54">
        <f t="shared" si="37"/>
        <v>1392</v>
      </c>
      <c r="M75" s="55"/>
      <c r="N75" s="6">
        <f t="shared" si="38"/>
        <v>70</v>
      </c>
      <c r="O75" s="17" t="s">
        <v>8</v>
      </c>
      <c r="P75" s="6">
        <f t="shared" si="39"/>
        <v>1462</v>
      </c>
    </row>
    <row r="76" spans="1:16" ht="29.25" customHeight="1" x14ac:dyDescent="0.3">
      <c r="A76" s="39">
        <v>71</v>
      </c>
      <c r="B76" s="40" t="s">
        <v>90</v>
      </c>
      <c r="C76" s="42">
        <v>86379116</v>
      </c>
      <c r="D76" s="15">
        <v>384</v>
      </c>
      <c r="E76" s="2">
        <v>279</v>
      </c>
      <c r="F76" s="21">
        <f>E76*D76/1000</f>
        <v>107.14</v>
      </c>
      <c r="G76" s="2">
        <v>48</v>
      </c>
      <c r="H76" s="5">
        <f>G76*D76/1000</f>
        <v>18.43</v>
      </c>
      <c r="I76" s="16">
        <f>$I$5*D76</f>
        <v>2947.51</v>
      </c>
      <c r="J76" s="22">
        <f t="shared" si="35"/>
        <v>2662.43</v>
      </c>
      <c r="K76" s="22">
        <f t="shared" si="34"/>
        <v>449.51</v>
      </c>
      <c r="L76" s="54">
        <f t="shared" si="37"/>
        <v>6059</v>
      </c>
      <c r="M76" s="55"/>
      <c r="N76" s="6">
        <f t="shared" si="38"/>
        <v>303</v>
      </c>
      <c r="O76" s="6">
        <f>ROUND(D76*1,0)</f>
        <v>384</v>
      </c>
      <c r="P76" s="6">
        <f t="shared" si="39"/>
        <v>6746</v>
      </c>
    </row>
    <row r="77" spans="1:16" ht="29.25" customHeight="1" x14ac:dyDescent="0.3">
      <c r="A77" s="39">
        <v>72</v>
      </c>
      <c r="B77" s="40" t="s">
        <v>0</v>
      </c>
      <c r="C77" s="43">
        <v>89336062</v>
      </c>
      <c r="D77" s="15">
        <v>20</v>
      </c>
      <c r="E77" s="2">
        <v>343</v>
      </c>
      <c r="F77" s="21">
        <f t="shared" si="31"/>
        <v>6.86</v>
      </c>
      <c r="G77" s="2">
        <v>26</v>
      </c>
      <c r="H77" s="5">
        <f t="shared" si="32"/>
        <v>0.52</v>
      </c>
      <c r="I77" s="16">
        <f t="shared" si="33"/>
        <v>153.52000000000001</v>
      </c>
      <c r="J77" s="22">
        <f t="shared" si="35"/>
        <v>170.47</v>
      </c>
      <c r="K77" s="22">
        <f t="shared" si="34"/>
        <v>12.68</v>
      </c>
      <c r="L77" s="54">
        <f t="shared" si="37"/>
        <v>337</v>
      </c>
      <c r="M77" s="55"/>
      <c r="N77" s="6">
        <f t="shared" si="38"/>
        <v>17</v>
      </c>
      <c r="O77" s="6">
        <f>ROUND(D77*1,0)</f>
        <v>20</v>
      </c>
      <c r="P77" s="6">
        <f t="shared" si="39"/>
        <v>374</v>
      </c>
    </row>
    <row r="78" spans="1:16" ht="29.25" customHeight="1" x14ac:dyDescent="0.3">
      <c r="A78" s="39">
        <v>73</v>
      </c>
      <c r="B78" s="13" t="s">
        <v>91</v>
      </c>
      <c r="C78" s="45">
        <v>89344106</v>
      </c>
      <c r="D78" s="15">
        <v>30</v>
      </c>
      <c r="E78" s="2">
        <v>39</v>
      </c>
      <c r="F78" s="7">
        <f t="shared" si="31"/>
        <v>1.17</v>
      </c>
      <c r="G78" s="2">
        <v>8</v>
      </c>
      <c r="H78" s="5">
        <f t="shared" si="32"/>
        <v>0.24</v>
      </c>
      <c r="I78" s="16">
        <f t="shared" si="33"/>
        <v>230.27</v>
      </c>
      <c r="J78" s="22">
        <f t="shared" si="35"/>
        <v>29.07</v>
      </c>
      <c r="K78" s="22">
        <f t="shared" si="34"/>
        <v>5.85</v>
      </c>
      <c r="L78" s="54">
        <f t="shared" si="37"/>
        <v>265</v>
      </c>
      <c r="M78" s="55"/>
      <c r="N78" s="6">
        <f t="shared" si="38"/>
        <v>13</v>
      </c>
      <c r="O78" s="6">
        <f>ROUND(D78*1,0)</f>
        <v>30</v>
      </c>
      <c r="P78" s="6">
        <f t="shared" si="39"/>
        <v>308</v>
      </c>
    </row>
    <row r="79" spans="1:16" ht="29.25" customHeight="1" x14ac:dyDescent="0.3">
      <c r="A79" s="39">
        <v>74</v>
      </c>
      <c r="B79" s="13" t="s">
        <v>92</v>
      </c>
      <c r="C79" s="130" t="s">
        <v>93</v>
      </c>
      <c r="D79" s="15">
        <v>2915</v>
      </c>
      <c r="E79" s="2">
        <v>175.5</v>
      </c>
      <c r="F79" s="88">
        <f>(D79*E79+D80*E80)/1000</f>
        <v>591.12</v>
      </c>
      <c r="G79" s="2">
        <v>29.25</v>
      </c>
      <c r="H79" s="90">
        <f>(G79*D79+G80*D80)/1000</f>
        <v>108.54</v>
      </c>
      <c r="I79" s="92">
        <f>$I$5*(D79+D80)</f>
        <v>26097.72</v>
      </c>
      <c r="J79" s="94">
        <f>F79*$J$5</f>
        <v>14689.33</v>
      </c>
      <c r="K79" s="94">
        <f t="shared" si="34"/>
        <v>2647.29</v>
      </c>
      <c r="L79" s="99">
        <f>ROUND(SUM(I79:K80),0)</f>
        <v>43434</v>
      </c>
      <c r="M79" s="100"/>
      <c r="N79" s="128">
        <f>ROUND(L79*5%,0)</f>
        <v>2172</v>
      </c>
      <c r="O79" s="80" t="s">
        <v>10</v>
      </c>
      <c r="P79" s="112">
        <f>SUM(L79:O79)</f>
        <v>45606</v>
      </c>
    </row>
    <row r="80" spans="1:16" ht="29.25" customHeight="1" x14ac:dyDescent="0.3">
      <c r="A80" s="39">
        <v>75</v>
      </c>
      <c r="B80" s="13" t="s">
        <v>94</v>
      </c>
      <c r="C80" s="131"/>
      <c r="D80" s="15">
        <v>485</v>
      </c>
      <c r="E80" s="2">
        <v>164</v>
      </c>
      <c r="F80" s="96"/>
      <c r="G80" s="2">
        <v>48</v>
      </c>
      <c r="H80" s="97"/>
      <c r="I80" s="98"/>
      <c r="J80" s="98"/>
      <c r="K80" s="98"/>
      <c r="L80" s="118"/>
      <c r="M80" s="119"/>
      <c r="N80" s="128"/>
      <c r="O80" s="129"/>
      <c r="P80" s="113"/>
    </row>
    <row r="81" spans="1:17" ht="29.25" customHeight="1" x14ac:dyDescent="0.3">
      <c r="A81" s="39">
        <v>76</v>
      </c>
      <c r="B81" s="13" t="s">
        <v>95</v>
      </c>
      <c r="C81" s="53" t="s">
        <v>59</v>
      </c>
      <c r="D81" s="15">
        <v>364</v>
      </c>
      <c r="E81" s="2">
        <v>26</v>
      </c>
      <c r="F81" s="7">
        <f>E81*D81/1000</f>
        <v>9.4600000000000009</v>
      </c>
      <c r="G81" s="2">
        <v>2</v>
      </c>
      <c r="H81" s="5">
        <f>G81*D81/1000</f>
        <v>0.73</v>
      </c>
      <c r="I81" s="16">
        <f>$I$5*D81</f>
        <v>2793.99</v>
      </c>
      <c r="J81" s="22">
        <f>F81*$J$5</f>
        <v>235.08</v>
      </c>
      <c r="K81" s="22">
        <f t="shared" ref="K81:K86" si="40">H81*$K$5</f>
        <v>17.8</v>
      </c>
      <c r="L81" s="54">
        <f t="shared" ref="L81:L86" si="41">ROUND(SUM(I81:K81),0)</f>
        <v>3047</v>
      </c>
      <c r="M81" s="55"/>
      <c r="N81" s="6">
        <f t="shared" ref="N81:N86" si="42">ROUND(L81*5%,0)</f>
        <v>152</v>
      </c>
      <c r="O81" s="6">
        <f>ROUND(D81*1,0)</f>
        <v>364</v>
      </c>
      <c r="P81" s="6">
        <f>SUM(L81:O81)</f>
        <v>3563</v>
      </c>
    </row>
    <row r="82" spans="1:17" ht="29.25" customHeight="1" x14ac:dyDescent="0.3">
      <c r="A82" s="39">
        <v>77</v>
      </c>
      <c r="B82" s="13" t="s">
        <v>96</v>
      </c>
      <c r="C82" s="45">
        <v>96902843</v>
      </c>
      <c r="D82" s="15">
        <v>34</v>
      </c>
      <c r="E82" s="2">
        <v>109</v>
      </c>
      <c r="F82" s="7">
        <f>E82*D82/1000</f>
        <v>3.71</v>
      </c>
      <c r="G82" s="2">
        <v>16</v>
      </c>
      <c r="H82" s="5">
        <f>G82*D82/1000</f>
        <v>0.54</v>
      </c>
      <c r="I82" s="16">
        <f>$I$5*D82</f>
        <v>260.98</v>
      </c>
      <c r="J82" s="22">
        <f t="shared" si="35"/>
        <v>92.19</v>
      </c>
      <c r="K82" s="22">
        <f t="shared" si="40"/>
        <v>13.17</v>
      </c>
      <c r="L82" s="54">
        <f t="shared" si="41"/>
        <v>366</v>
      </c>
      <c r="M82" s="55"/>
      <c r="N82" s="6">
        <f t="shared" si="42"/>
        <v>18</v>
      </c>
      <c r="O82" s="17" t="s">
        <v>8</v>
      </c>
      <c r="P82" s="6">
        <f t="shared" si="39"/>
        <v>384</v>
      </c>
    </row>
    <row r="83" spans="1:17" ht="29.25" customHeight="1" x14ac:dyDescent="0.3">
      <c r="A83" s="39">
        <v>78</v>
      </c>
      <c r="B83" s="13" t="s">
        <v>4</v>
      </c>
      <c r="C83" s="42">
        <v>97164149</v>
      </c>
      <c r="D83" s="15">
        <v>13</v>
      </c>
      <c r="E83" s="2">
        <v>29</v>
      </c>
      <c r="F83" s="7">
        <f t="shared" si="31"/>
        <v>0.38</v>
      </c>
      <c r="G83" s="2">
        <v>5</v>
      </c>
      <c r="H83" s="5">
        <f t="shared" si="32"/>
        <v>7.0000000000000007E-2</v>
      </c>
      <c r="I83" s="16">
        <f t="shared" si="33"/>
        <v>99.79</v>
      </c>
      <c r="J83" s="22">
        <f t="shared" si="35"/>
        <v>9.44</v>
      </c>
      <c r="K83" s="22">
        <f t="shared" si="40"/>
        <v>1.71</v>
      </c>
      <c r="L83" s="54">
        <f t="shared" si="41"/>
        <v>111</v>
      </c>
      <c r="M83" s="55"/>
      <c r="N83" s="6">
        <f t="shared" si="42"/>
        <v>6</v>
      </c>
      <c r="O83" s="6">
        <f>ROUND(D83*1,0)</f>
        <v>13</v>
      </c>
      <c r="P83" s="6">
        <f t="shared" si="39"/>
        <v>130</v>
      </c>
    </row>
    <row r="84" spans="1:17" ht="29.25" customHeight="1" x14ac:dyDescent="0.3">
      <c r="A84" s="39">
        <v>79</v>
      </c>
      <c r="B84" s="13" t="s">
        <v>97</v>
      </c>
      <c r="C84" s="42">
        <v>97173702</v>
      </c>
      <c r="D84" s="15">
        <v>9</v>
      </c>
      <c r="E84" s="2">
        <v>90</v>
      </c>
      <c r="F84" s="7">
        <f t="shared" si="31"/>
        <v>0.81</v>
      </c>
      <c r="G84" s="2">
        <v>32</v>
      </c>
      <c r="H84" s="5">
        <f t="shared" si="32"/>
        <v>0.28999999999999998</v>
      </c>
      <c r="I84" s="16">
        <f t="shared" si="33"/>
        <v>69.08</v>
      </c>
      <c r="J84" s="22">
        <f t="shared" si="35"/>
        <v>20.13</v>
      </c>
      <c r="K84" s="22">
        <f t="shared" si="40"/>
        <v>7.07</v>
      </c>
      <c r="L84" s="54">
        <f t="shared" si="41"/>
        <v>96</v>
      </c>
      <c r="M84" s="55"/>
      <c r="N84" s="6">
        <f t="shared" si="42"/>
        <v>5</v>
      </c>
      <c r="O84" s="17" t="s">
        <v>8</v>
      </c>
      <c r="P84" s="6">
        <f t="shared" si="39"/>
        <v>101</v>
      </c>
    </row>
    <row r="85" spans="1:17" ht="29.25" customHeight="1" x14ac:dyDescent="0.3">
      <c r="A85" s="39">
        <v>80</v>
      </c>
      <c r="B85" s="13" t="s">
        <v>5</v>
      </c>
      <c r="C85" s="42">
        <v>97491093</v>
      </c>
      <c r="D85" s="15">
        <v>292</v>
      </c>
      <c r="E85" s="2">
        <v>153</v>
      </c>
      <c r="F85" s="7">
        <f>E85*D85/1000</f>
        <v>44.68</v>
      </c>
      <c r="G85" s="2">
        <v>38</v>
      </c>
      <c r="H85" s="5">
        <f t="shared" si="32"/>
        <v>11.1</v>
      </c>
      <c r="I85" s="16">
        <f t="shared" si="33"/>
        <v>2241.33</v>
      </c>
      <c r="J85" s="22">
        <f t="shared" si="35"/>
        <v>1110.3</v>
      </c>
      <c r="K85" s="22">
        <f t="shared" si="40"/>
        <v>270.73</v>
      </c>
      <c r="L85" s="54">
        <f t="shared" si="41"/>
        <v>3622</v>
      </c>
      <c r="M85" s="55"/>
      <c r="N85" s="6">
        <f t="shared" si="42"/>
        <v>181</v>
      </c>
      <c r="O85" s="17" t="s">
        <v>26</v>
      </c>
      <c r="P85" s="6">
        <f t="shared" si="39"/>
        <v>3803</v>
      </c>
    </row>
    <row r="86" spans="1:17" ht="29.25" customHeight="1" x14ac:dyDescent="0.3">
      <c r="A86" s="39">
        <v>81</v>
      </c>
      <c r="B86" s="13" t="s">
        <v>98</v>
      </c>
      <c r="C86" s="42" t="s">
        <v>99</v>
      </c>
      <c r="D86" s="15">
        <v>0</v>
      </c>
      <c r="E86" s="2">
        <v>17</v>
      </c>
      <c r="F86" s="7">
        <f>E86*D86/1000</f>
        <v>0</v>
      </c>
      <c r="G86" s="2">
        <v>3</v>
      </c>
      <c r="H86" s="5">
        <f>G86*D86/1000</f>
        <v>0</v>
      </c>
      <c r="I86" s="16">
        <f>$I$5*D86</f>
        <v>0</v>
      </c>
      <c r="J86" s="22">
        <f t="shared" si="35"/>
        <v>0</v>
      </c>
      <c r="K86" s="22">
        <f t="shared" si="40"/>
        <v>0</v>
      </c>
      <c r="L86" s="54">
        <f t="shared" si="41"/>
        <v>0</v>
      </c>
      <c r="M86" s="55"/>
      <c r="N86" s="6">
        <f t="shared" si="42"/>
        <v>0</v>
      </c>
      <c r="O86" s="17">
        <f>ROUND(D86*1,0)</f>
        <v>0</v>
      </c>
      <c r="P86" s="6">
        <f t="shared" si="39"/>
        <v>0</v>
      </c>
    </row>
    <row r="87" spans="1:17" ht="29.25" customHeight="1" x14ac:dyDescent="0.3">
      <c r="A87" s="124" t="s">
        <v>7</v>
      </c>
      <c r="B87" s="125"/>
      <c r="C87" s="39"/>
      <c r="D87" s="32">
        <f>SUM(D6:D86)</f>
        <v>147533</v>
      </c>
      <c r="E87" s="4" t="s">
        <v>8</v>
      </c>
      <c r="F87" s="33">
        <f>SUM(F6:F86)</f>
        <v>18238.37</v>
      </c>
      <c r="G87" s="4" t="s">
        <v>8</v>
      </c>
      <c r="H87" s="33">
        <f>SUM(H6:H86)</f>
        <v>2391.13</v>
      </c>
      <c r="I87" s="33">
        <f>SUM(I6:I86)</f>
        <v>1132433.82</v>
      </c>
      <c r="J87" s="25">
        <f>SUM(J6:J86)</f>
        <v>453223.49</v>
      </c>
      <c r="K87" s="25">
        <f>SUM(K6:K86)</f>
        <v>58319.7</v>
      </c>
      <c r="L87" s="126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1643984</v>
      </c>
      <c r="M87" s="127"/>
      <c r="N87" s="26">
        <f>SUM(N6:N86)</f>
        <v>58735</v>
      </c>
      <c r="O87" s="26">
        <f>SUM(O6:O86)</f>
        <v>5966</v>
      </c>
      <c r="P87" s="26">
        <f>SUM(P6:P86)</f>
        <v>1708685</v>
      </c>
    </row>
    <row r="88" spans="1:17" ht="29.25" customHeight="1" x14ac:dyDescent="0.3">
      <c r="A88" s="122" t="s">
        <v>53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</row>
    <row r="89" spans="1:17" ht="29.25" customHeight="1" x14ac:dyDescent="0.3">
      <c r="B89" s="24"/>
      <c r="D89" s="3"/>
      <c r="K89" s="47"/>
      <c r="L89" s="47"/>
      <c r="M89" s="47"/>
      <c r="N89" s="47"/>
      <c r="P89" s="24"/>
    </row>
    <row r="90" spans="1:17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ht="21" customHeight="1" x14ac:dyDescent="0.3"/>
    <row r="92" spans="1:17" ht="21" customHeight="1" x14ac:dyDescent="0.3"/>
    <row r="93" spans="1:17" ht="21" customHeight="1" x14ac:dyDescent="0.3"/>
    <row r="94" spans="1:17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ht="22.2" customHeight="1" x14ac:dyDescent="0.3"/>
    <row r="96" spans="1:17" ht="24" customHeight="1" x14ac:dyDescent="0.3"/>
    <row r="97" spans="1:17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</sheetData>
  <mergeCells count="141">
    <mergeCell ref="C35:C36"/>
    <mergeCell ref="F35:F36"/>
    <mergeCell ref="H35:H36"/>
    <mergeCell ref="I35:I36"/>
    <mergeCell ref="J35:J36"/>
    <mergeCell ref="K35:K36"/>
    <mergeCell ref="L35:M36"/>
    <mergeCell ref="N35:N36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P35:P36"/>
    <mergeCell ref="N47:N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C38:C39"/>
    <mergeCell ref="O27:O31"/>
    <mergeCell ref="P27:P31"/>
    <mergeCell ref="L32:M32"/>
    <mergeCell ref="C27:C31"/>
    <mergeCell ref="F27:F31"/>
    <mergeCell ref="H27:H31"/>
    <mergeCell ref="I27:I31"/>
    <mergeCell ref="J27:J31"/>
    <mergeCell ref="F38:F39"/>
    <mergeCell ref="H38:H39"/>
    <mergeCell ref="I38:I39"/>
    <mergeCell ref="J38:J39"/>
    <mergeCell ref="K27:K31"/>
    <mergeCell ref="L27:M31"/>
    <mergeCell ref="N27:N31"/>
    <mergeCell ref="K38:K39"/>
    <mergeCell ref="L38:M39"/>
    <mergeCell ref="N38:N39"/>
    <mergeCell ref="O38:O39"/>
    <mergeCell ref="P38:P39"/>
    <mergeCell ref="L33:M33"/>
    <mergeCell ref="L34:M34"/>
    <mergeCell ref="O35:O36"/>
    <mergeCell ref="L25:M25"/>
    <mergeCell ref="L26:M26"/>
    <mergeCell ref="L14:M14"/>
    <mergeCell ref="L17:M17"/>
    <mergeCell ref="L42:M42"/>
    <mergeCell ref="L18:M18"/>
    <mergeCell ref="L19:M19"/>
    <mergeCell ref="L23:M23"/>
    <mergeCell ref="L24:M24"/>
    <mergeCell ref="L37:M37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L9:M9"/>
    <mergeCell ref="L10:M10"/>
    <mergeCell ref="C23:C24"/>
    <mergeCell ref="C14:C15"/>
    <mergeCell ref="G4:H4"/>
    <mergeCell ref="L4:M5"/>
    <mergeCell ref="N4:N5"/>
    <mergeCell ref="O4:O5"/>
    <mergeCell ref="P4:P5"/>
    <mergeCell ref="L6:M6"/>
    <mergeCell ref="L11:M11"/>
    <mergeCell ref="L12:M12"/>
    <mergeCell ref="L13:M13"/>
    <mergeCell ref="L7:M7"/>
    <mergeCell ref="L8:M8"/>
    <mergeCell ref="C9:C10"/>
    <mergeCell ref="L20:M20"/>
    <mergeCell ref="L21:M21"/>
    <mergeCell ref="L22:M22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頁&amp;R&amp;"標楷體,標準"RN/HYTP/1151/南區污水處理廠費用分攤明細表、2024/12/31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2025-01-02T01:10:29Z</cp:lastPrinted>
  <dcterms:created xsi:type="dcterms:W3CDTF">1997-01-14T01:50:29Z</dcterms:created>
  <dcterms:modified xsi:type="dcterms:W3CDTF">2025-01-03T06:02:43Z</dcterms:modified>
</cp:coreProperties>
</file>