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95.4\d\2025年度服務中心\04環工課\19.2025年網站資料\每月污水排放表、南污費用\"/>
    </mc:Choice>
  </mc:AlternateContent>
  <bookViews>
    <workbookView xWindow="0" yWindow="0" windowWidth="1356" windowHeight="0" tabRatio="690"/>
  </bookViews>
  <sheets>
    <sheet name="污水處理費分攤明細" sheetId="18" r:id="rId1"/>
  </sheets>
  <definedNames>
    <definedName name="_xlnm.Print_Area" localSheetId="0">污水處理費分攤明細!$A$1:$P$88</definedName>
    <definedName name="_xlnm.Print_Titles" localSheetId="0">污水處理費分攤明細!$1:$5</definedName>
  </definedNames>
  <calcPr calcId="162913" fullPrecision="0"/>
</workbook>
</file>

<file path=xl/calcChain.xml><?xml version="1.0" encoding="utf-8"?>
<calcChain xmlns="http://schemas.openxmlformats.org/spreadsheetml/2006/main">
  <c r="F47" i="18" l="1"/>
  <c r="F6" i="18"/>
  <c r="F7" i="18"/>
  <c r="H47" i="18" l="1"/>
  <c r="K47" i="18" s="1"/>
  <c r="J47" i="18"/>
  <c r="H23" i="18"/>
  <c r="K23" i="18" s="1"/>
  <c r="F23" i="18"/>
  <c r="J23" i="18" s="1"/>
  <c r="O47" i="18" l="1"/>
  <c r="F38" i="18"/>
  <c r="O23" i="18" l="1"/>
  <c r="H9" i="18" l="1"/>
  <c r="H10" i="18"/>
  <c r="F9" i="18"/>
  <c r="F10" i="18"/>
  <c r="J10" i="18" l="1"/>
  <c r="K10" i="18"/>
  <c r="K9" i="18"/>
  <c r="J9" i="18"/>
  <c r="J38" i="18"/>
  <c r="F35" i="18"/>
  <c r="J35" i="18" s="1"/>
  <c r="H35" i="18"/>
  <c r="K35" i="18" l="1"/>
  <c r="H16" i="18" l="1"/>
  <c r="F16" i="18"/>
  <c r="J16" i="18" l="1"/>
  <c r="K16" i="18"/>
  <c r="F42" i="18"/>
  <c r="O46" i="18" l="1"/>
  <c r="F79" i="18" l="1"/>
  <c r="D87" i="18" l="1"/>
  <c r="O86" i="18" l="1"/>
  <c r="H86" i="18"/>
  <c r="F86" i="18"/>
  <c r="H85" i="18"/>
  <c r="F85" i="18"/>
  <c r="H84" i="18"/>
  <c r="F84" i="18"/>
  <c r="O83" i="18"/>
  <c r="H83" i="18"/>
  <c r="F83" i="18"/>
  <c r="H82" i="18"/>
  <c r="F82" i="18"/>
  <c r="O81" i="18"/>
  <c r="H81" i="18"/>
  <c r="F81" i="18"/>
  <c r="H79" i="18"/>
  <c r="O78" i="18"/>
  <c r="H78" i="18"/>
  <c r="F78" i="18"/>
  <c r="O77" i="18"/>
  <c r="H77" i="18"/>
  <c r="F77" i="18"/>
  <c r="O76" i="18"/>
  <c r="H76" i="18"/>
  <c r="F76" i="18"/>
  <c r="H75" i="18"/>
  <c r="F75" i="18"/>
  <c r="H74" i="18"/>
  <c r="F74" i="18"/>
  <c r="O73" i="18"/>
  <c r="H73" i="18"/>
  <c r="F73" i="18"/>
  <c r="H72" i="18"/>
  <c r="F72" i="18"/>
  <c r="H71" i="18"/>
  <c r="F71" i="18"/>
  <c r="O16" i="18"/>
  <c r="O70" i="18"/>
  <c r="H70" i="18"/>
  <c r="F70" i="18"/>
  <c r="H69" i="18"/>
  <c r="F69" i="18"/>
  <c r="H67" i="18"/>
  <c r="F67" i="18"/>
  <c r="H66" i="18"/>
  <c r="F66" i="18"/>
  <c r="J66" i="18" s="1"/>
  <c r="H65" i="18"/>
  <c r="F65" i="18"/>
  <c r="O64" i="18"/>
  <c r="H64" i="18"/>
  <c r="F64" i="18"/>
  <c r="O63" i="18"/>
  <c r="H63" i="18"/>
  <c r="F63" i="18"/>
  <c r="O62" i="18"/>
  <c r="H62" i="18"/>
  <c r="F62" i="18"/>
  <c r="O61" i="18"/>
  <c r="H61" i="18"/>
  <c r="F61" i="18"/>
  <c r="H59" i="18"/>
  <c r="F59" i="18"/>
  <c r="O58" i="18"/>
  <c r="H58" i="18"/>
  <c r="F58" i="18"/>
  <c r="O57" i="18"/>
  <c r="H57" i="18"/>
  <c r="F57" i="18"/>
  <c r="H56" i="18"/>
  <c r="F56" i="18"/>
  <c r="O55" i="18"/>
  <c r="H55" i="18"/>
  <c r="F55" i="18"/>
  <c r="H54" i="18"/>
  <c r="F54" i="18"/>
  <c r="H53" i="18"/>
  <c r="F53" i="18"/>
  <c r="H52" i="18"/>
  <c r="F52" i="18"/>
  <c r="H51" i="18"/>
  <c r="F51" i="18"/>
  <c r="O50" i="18"/>
  <c r="H50" i="18"/>
  <c r="F50" i="18"/>
  <c r="H49" i="18"/>
  <c r="F49" i="18"/>
  <c r="H46" i="18"/>
  <c r="F46" i="18"/>
  <c r="O45" i="18"/>
  <c r="H45" i="18"/>
  <c r="F45" i="18"/>
  <c r="H68" i="18"/>
  <c r="F68" i="18"/>
  <c r="H44" i="18"/>
  <c r="F44" i="18"/>
  <c r="H43" i="18"/>
  <c r="F43" i="18"/>
  <c r="O41" i="18"/>
  <c r="H41" i="18"/>
  <c r="F41" i="18"/>
  <c r="O40" i="18"/>
  <c r="H40" i="18"/>
  <c r="F40" i="18"/>
  <c r="H38" i="18"/>
  <c r="H37" i="18"/>
  <c r="F37" i="18"/>
  <c r="O34" i="18"/>
  <c r="H34" i="18"/>
  <c r="F34" i="18"/>
  <c r="H33" i="18"/>
  <c r="F33" i="18"/>
  <c r="H32" i="18"/>
  <c r="F32" i="18"/>
  <c r="K29" i="18"/>
  <c r="J29" i="18"/>
  <c r="K28" i="18"/>
  <c r="J28" i="18"/>
  <c r="H27" i="18"/>
  <c r="F27" i="18"/>
  <c r="O26" i="18"/>
  <c r="H26" i="18"/>
  <c r="F26" i="18"/>
  <c r="H25" i="18"/>
  <c r="F25" i="18"/>
  <c r="O22" i="18"/>
  <c r="H22" i="18"/>
  <c r="F22" i="18"/>
  <c r="H21" i="18"/>
  <c r="F21" i="18"/>
  <c r="H20" i="18"/>
  <c r="F20" i="18"/>
  <c r="H19" i="18"/>
  <c r="F19" i="18"/>
  <c r="H18" i="18"/>
  <c r="F18" i="18"/>
  <c r="H42" i="18"/>
  <c r="O17" i="18"/>
  <c r="H17" i="18"/>
  <c r="F17" i="18"/>
  <c r="H15" i="18"/>
  <c r="K15" i="18" s="1"/>
  <c r="F15" i="18"/>
  <c r="J15" i="18" s="1"/>
  <c r="H14" i="18"/>
  <c r="F14" i="18"/>
  <c r="H13" i="18"/>
  <c r="F13" i="18"/>
  <c r="O12" i="18"/>
  <c r="H12" i="18"/>
  <c r="F12" i="18"/>
  <c r="H11" i="18"/>
  <c r="F11" i="18"/>
  <c r="H8" i="18"/>
  <c r="F8" i="18"/>
  <c r="O7" i="18"/>
  <c r="H7" i="18"/>
  <c r="H6" i="18"/>
  <c r="K6" i="18" s="1"/>
  <c r="K57" i="18" l="1"/>
  <c r="K78" i="18"/>
  <c r="K68" i="18"/>
  <c r="K45" i="18"/>
  <c r="K59" i="18"/>
  <c r="K53" i="18"/>
  <c r="L15" i="18"/>
  <c r="O87" i="18"/>
  <c r="J85" i="18"/>
  <c r="F87" i="18"/>
  <c r="J83" i="18"/>
  <c r="J84" i="18"/>
  <c r="J49" i="18"/>
  <c r="J65" i="18"/>
  <c r="K34" i="18"/>
  <c r="K63" i="18"/>
  <c r="K64" i="18"/>
  <c r="J61" i="18"/>
  <c r="J75" i="18"/>
  <c r="J50" i="18"/>
  <c r="J74" i="18"/>
  <c r="K7" i="18"/>
  <c r="K8" i="18"/>
  <c r="J58" i="18"/>
  <c r="J59" i="18"/>
  <c r="J70" i="18"/>
  <c r="J82" i="18"/>
  <c r="J69" i="18"/>
  <c r="K72" i="18"/>
  <c r="J76" i="18"/>
  <c r="K20" i="18"/>
  <c r="K74" i="18"/>
  <c r="K75" i="18"/>
  <c r="K76" i="18"/>
  <c r="K12" i="18"/>
  <c r="K46" i="18"/>
  <c r="K71" i="18"/>
  <c r="K11" i="18"/>
  <c r="K18" i="18"/>
  <c r="K22" i="18"/>
  <c r="K32" i="18"/>
  <c r="K38" i="18"/>
  <c r="K56" i="18"/>
  <c r="K58" i="18"/>
  <c r="K79" i="18"/>
  <c r="K82" i="18"/>
  <c r="K83" i="18"/>
  <c r="K19" i="18"/>
  <c r="K33" i="18"/>
  <c r="K40" i="18"/>
  <c r="K81" i="18"/>
  <c r="K17" i="18"/>
  <c r="K42" i="18"/>
  <c r="K21" i="18"/>
  <c r="K27" i="18"/>
  <c r="K37" i="18"/>
  <c r="K73" i="18"/>
  <c r="J8" i="18"/>
  <c r="J11" i="18"/>
  <c r="J12" i="18"/>
  <c r="J37" i="18"/>
  <c r="J40" i="18"/>
  <c r="J67" i="18"/>
  <c r="J77" i="18"/>
  <c r="J13" i="18"/>
  <c r="J42" i="18"/>
  <c r="J18" i="18"/>
  <c r="J19" i="18"/>
  <c r="J20" i="18"/>
  <c r="J21" i="18"/>
  <c r="J22" i="18"/>
  <c r="J41" i="18"/>
  <c r="J64" i="18"/>
  <c r="J86" i="18"/>
  <c r="K13" i="18"/>
  <c r="J25" i="18"/>
  <c r="J26" i="18"/>
  <c r="K41" i="18"/>
  <c r="J43" i="18"/>
  <c r="J44" i="18"/>
  <c r="J68" i="18"/>
  <c r="J45" i="18"/>
  <c r="K49" i="18"/>
  <c r="K50" i="18"/>
  <c r="J51" i="18"/>
  <c r="J52" i="18"/>
  <c r="J53" i="18"/>
  <c r="J54" i="18"/>
  <c r="J55" i="18"/>
  <c r="K61" i="18"/>
  <c r="J62" i="18"/>
  <c r="K65" i="18"/>
  <c r="K66" i="18"/>
  <c r="K67" i="18"/>
  <c r="K69" i="18"/>
  <c r="K70" i="18"/>
  <c r="K77" i="18"/>
  <c r="J78" i="18"/>
  <c r="K84" i="18"/>
  <c r="K85" i="18"/>
  <c r="K86" i="18"/>
  <c r="J6" i="18"/>
  <c r="J7" i="18"/>
  <c r="J17" i="18"/>
  <c r="K25" i="18"/>
  <c r="K26" i="18"/>
  <c r="J27" i="18"/>
  <c r="J32" i="18"/>
  <c r="J33" i="18"/>
  <c r="J34" i="18"/>
  <c r="K43" i="18"/>
  <c r="K44" i="18"/>
  <c r="J46" i="18"/>
  <c r="K51" i="18"/>
  <c r="K52" i="18"/>
  <c r="K54" i="18"/>
  <c r="K55" i="18"/>
  <c r="J56" i="18"/>
  <c r="J57" i="18"/>
  <c r="K62" i="18"/>
  <c r="J63" i="18"/>
  <c r="J71" i="18"/>
  <c r="J72" i="18"/>
  <c r="J73" i="18"/>
  <c r="J79" i="18"/>
  <c r="J81" i="18"/>
  <c r="J14" i="18"/>
  <c r="K14" i="18"/>
  <c r="J87" i="18" l="1"/>
  <c r="P15" i="18" l="1"/>
  <c r="H87" i="18" l="1"/>
  <c r="K87" i="18"/>
  <c r="I5" i="18" s="1"/>
  <c r="I14" i="18" s="1"/>
  <c r="L14" i="18" s="1"/>
  <c r="I47" i="18" l="1"/>
  <c r="L47" i="18" s="1"/>
  <c r="N47" i="18" s="1"/>
  <c r="I23" i="18"/>
  <c r="L23" i="18" s="1"/>
  <c r="I38" i="18"/>
  <c r="I46" i="18"/>
  <c r="I10" i="18"/>
  <c r="L10" i="18" s="1"/>
  <c r="N10" i="18" s="1"/>
  <c r="I9" i="18"/>
  <c r="I65" i="18"/>
  <c r="I67" i="18"/>
  <c r="I66" i="18"/>
  <c r="M66" i="18" s="1"/>
  <c r="I35" i="18"/>
  <c r="I16" i="18"/>
  <c r="I61" i="18"/>
  <c r="I58" i="18"/>
  <c r="I74" i="18"/>
  <c r="I71" i="18"/>
  <c r="I83" i="18"/>
  <c r="I12" i="18"/>
  <c r="I33" i="18"/>
  <c r="I18" i="18"/>
  <c r="I85" i="18"/>
  <c r="I41" i="18"/>
  <c r="I52" i="18"/>
  <c r="I11" i="18"/>
  <c r="I17" i="18"/>
  <c r="I44" i="18"/>
  <c r="I70" i="18"/>
  <c r="I8" i="18"/>
  <c r="I37" i="18"/>
  <c r="I78" i="18"/>
  <c r="I45" i="18"/>
  <c r="I82" i="18"/>
  <c r="I57" i="18"/>
  <c r="I19" i="18"/>
  <c r="I59" i="18"/>
  <c r="I51" i="18"/>
  <c r="I56" i="18"/>
  <c r="I25" i="18"/>
  <c r="I62" i="18"/>
  <c r="I84" i="18"/>
  <c r="I40" i="18"/>
  <c r="I49" i="18"/>
  <c r="I69" i="18"/>
  <c r="I27" i="18"/>
  <c r="L27" i="18" s="1"/>
  <c r="I68" i="18"/>
  <c r="I81" i="18"/>
  <c r="I20" i="18"/>
  <c r="I22" i="18"/>
  <c r="I34" i="18"/>
  <c r="I26" i="18"/>
  <c r="I73" i="18"/>
  <c r="I72" i="18"/>
  <c r="I7" i="18"/>
  <c r="I43" i="18"/>
  <c r="I86" i="18"/>
  <c r="I21" i="18"/>
  <c r="I13" i="18"/>
  <c r="I53" i="18"/>
  <c r="I64" i="18"/>
  <c r="I32" i="18"/>
  <c r="I77" i="18"/>
  <c r="I42" i="18"/>
  <c r="I55" i="18"/>
  <c r="I76" i="18"/>
  <c r="I63" i="18"/>
  <c r="I75" i="18"/>
  <c r="I54" i="18"/>
  <c r="I50" i="18"/>
  <c r="I79" i="18"/>
  <c r="I6" i="18"/>
  <c r="L65" i="18" l="1"/>
  <c r="M65" i="18"/>
  <c r="P47" i="18"/>
  <c r="I87" i="18"/>
  <c r="N66" i="18"/>
  <c r="N65" i="18"/>
  <c r="L9" i="18"/>
  <c r="L35" i="18"/>
  <c r="L16" i="18"/>
  <c r="N16" i="18" s="1"/>
  <c r="L59" i="18"/>
  <c r="L38" i="18"/>
  <c r="L79" i="18"/>
  <c r="L42" i="18"/>
  <c r="L13" i="18"/>
  <c r="L26" i="18"/>
  <c r="L20" i="18"/>
  <c r="L69" i="18"/>
  <c r="L62" i="18"/>
  <c r="L82" i="18"/>
  <c r="L44" i="18"/>
  <c r="L77" i="18"/>
  <c r="L21" i="18"/>
  <c r="L34" i="18"/>
  <c r="L49" i="18"/>
  <c r="L19" i="18"/>
  <c r="L8" i="18"/>
  <c r="L17" i="18"/>
  <c r="L12" i="18"/>
  <c r="L74" i="18"/>
  <c r="L50" i="18"/>
  <c r="L76" i="18"/>
  <c r="L86" i="18"/>
  <c r="L72" i="18"/>
  <c r="L22" i="18"/>
  <c r="M68" i="18"/>
  <c r="L40" i="18"/>
  <c r="L56" i="18"/>
  <c r="L46" i="18"/>
  <c r="M67" i="18"/>
  <c r="L11" i="18"/>
  <c r="L85" i="18"/>
  <c r="L83" i="18"/>
  <c r="L58" i="18"/>
  <c r="L75" i="18"/>
  <c r="L64" i="18"/>
  <c r="L43" i="18"/>
  <c r="L37" i="18"/>
  <c r="L41" i="18"/>
  <c r="L33" i="18"/>
  <c r="L61" i="18"/>
  <c r="L63" i="18"/>
  <c r="L7" i="18"/>
  <c r="L81" i="18"/>
  <c r="L25" i="18"/>
  <c r="L45" i="18"/>
  <c r="L6" i="18"/>
  <c r="L54" i="18"/>
  <c r="L55" i="18"/>
  <c r="L32" i="18"/>
  <c r="L53" i="18"/>
  <c r="L73" i="18"/>
  <c r="N27" i="18"/>
  <c r="L84" i="18"/>
  <c r="L51" i="18"/>
  <c r="L57" i="18"/>
  <c r="L78" i="18"/>
  <c r="L70" i="18"/>
  <c r="L52" i="18"/>
  <c r="L18" i="18"/>
  <c r="L71" i="18"/>
  <c r="N23" i="18" l="1"/>
  <c r="P23" i="18" s="1"/>
  <c r="L87" i="18"/>
  <c r="N35" i="18"/>
  <c r="N9" i="18"/>
  <c r="N38" i="18"/>
  <c r="P38" i="18" s="1"/>
  <c r="N37" i="18"/>
  <c r="P37" i="18" s="1"/>
  <c r="N59" i="18"/>
  <c r="P16" i="18"/>
  <c r="N79" i="18"/>
  <c r="P27" i="18"/>
  <c r="N18" i="18"/>
  <c r="N12" i="18"/>
  <c r="N8" i="18"/>
  <c r="N62" i="18"/>
  <c r="N13" i="18"/>
  <c r="N25" i="18"/>
  <c r="N63" i="18"/>
  <c r="N68" i="18"/>
  <c r="P71" i="18"/>
  <c r="N78" i="18"/>
  <c r="N73" i="18"/>
  <c r="N53" i="18"/>
  <c r="N55" i="18"/>
  <c r="N6" i="18"/>
  <c r="N43" i="18"/>
  <c r="N58" i="18"/>
  <c r="N85" i="18"/>
  <c r="N72" i="18"/>
  <c r="N76" i="18"/>
  <c r="N74" i="18"/>
  <c r="N17" i="18"/>
  <c r="N34" i="18"/>
  <c r="N77" i="18"/>
  <c r="N82" i="18"/>
  <c r="N69" i="18"/>
  <c r="N26" i="18"/>
  <c r="N42" i="18"/>
  <c r="N54" i="18"/>
  <c r="N83" i="18"/>
  <c r="N22" i="18"/>
  <c r="N50" i="18"/>
  <c r="N49" i="18"/>
  <c r="N21" i="18"/>
  <c r="N44" i="18"/>
  <c r="N20" i="18"/>
  <c r="N52" i="18"/>
  <c r="N51" i="18"/>
  <c r="N32" i="18"/>
  <c r="N7" i="18"/>
  <c r="N33" i="18"/>
  <c r="N75" i="18"/>
  <c r="N11" i="18"/>
  <c r="N56" i="18"/>
  <c r="N86" i="18"/>
  <c r="N70" i="18"/>
  <c r="N57" i="18"/>
  <c r="N84" i="18"/>
  <c r="N45" i="18"/>
  <c r="N81" i="18"/>
  <c r="P14" i="18"/>
  <c r="N61" i="18"/>
  <c r="N41" i="18"/>
  <c r="N64" i="18"/>
  <c r="N67" i="18"/>
  <c r="N46" i="18"/>
  <c r="N40" i="18"/>
  <c r="N19" i="18"/>
  <c r="P35" i="18" l="1"/>
  <c r="P10" i="18"/>
  <c r="P9" i="18"/>
  <c r="P59" i="18"/>
  <c r="N87" i="18"/>
  <c r="P79" i="18"/>
  <c r="P25" i="18"/>
  <c r="P54" i="18"/>
  <c r="P72" i="18"/>
  <c r="P55" i="18"/>
  <c r="P6" i="18"/>
  <c r="P34" i="18"/>
  <c r="P19" i="18"/>
  <c r="P61" i="18"/>
  <c r="P33" i="18"/>
  <c r="P53" i="18"/>
  <c r="P73" i="18"/>
  <c r="P65" i="18"/>
  <c r="P69" i="18"/>
  <c r="P18" i="18"/>
  <c r="P67" i="18"/>
  <c r="P45" i="18"/>
  <c r="P66" i="18"/>
  <c r="P49" i="18"/>
  <c r="P58" i="18"/>
  <c r="P78" i="18"/>
  <c r="P63" i="18"/>
  <c r="P13" i="18"/>
  <c r="P8" i="18"/>
  <c r="P32" i="18"/>
  <c r="P22" i="18"/>
  <c r="P42" i="18"/>
  <c r="P77" i="18"/>
  <c r="P74" i="18"/>
  <c r="P43" i="18"/>
  <c r="P62" i="18"/>
  <c r="P46" i="18"/>
  <c r="P70" i="18"/>
  <c r="P75" i="18"/>
  <c r="P68" i="18"/>
  <c r="P40" i="18"/>
  <c r="P81" i="18"/>
  <c r="P84" i="18"/>
  <c r="P57" i="18"/>
  <c r="P86" i="18"/>
  <c r="P11" i="18"/>
  <c r="P7" i="18"/>
  <c r="P21" i="18"/>
  <c r="P83" i="18"/>
  <c r="P82" i="18"/>
  <c r="P12" i="18"/>
  <c r="P64" i="18"/>
  <c r="P17" i="18"/>
  <c r="P41" i="18"/>
  <c r="P56" i="18"/>
  <c r="P51" i="18"/>
  <c r="P52" i="18"/>
  <c r="P20" i="18"/>
  <c r="P44" i="18"/>
  <c r="P50" i="18"/>
  <c r="P26" i="18"/>
  <c r="P76" i="18"/>
  <c r="P85" i="18"/>
  <c r="P87" i="18" l="1"/>
</calcChain>
</file>

<file path=xl/comments1.xml><?xml version="1.0" encoding="utf-8"?>
<comments xmlns="http://schemas.openxmlformats.org/spreadsheetml/2006/main">
  <authors>
    <author>tw</author>
    <author>RN1153/蘇千琮</author>
  </authors>
  <commentList>
    <comment ref="Q4" authorId="0" shapeId="0">
      <text>
        <r>
          <rPr>
            <b/>
            <sz val="12"/>
            <color indexed="81"/>
            <rFont val="新細明體"/>
            <family val="1"/>
            <charset val="136"/>
          </rPr>
          <t>依會計提供數據輸入</t>
        </r>
      </text>
    </comment>
    <comment ref="N10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5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6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7" authorId="1" shapeId="0">
      <text>
        <r>
          <rPr>
            <b/>
            <sz val="9"/>
            <color indexed="81"/>
            <rFont val="Tahoma"/>
            <family val="2"/>
          </rPr>
          <t>RN1153/</t>
        </r>
        <r>
          <rPr>
            <b/>
            <sz val="9"/>
            <color indexed="81"/>
            <rFont val="細明體"/>
            <family val="3"/>
            <charset val="136"/>
          </rPr>
          <t>蘇千琮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<sst xmlns="http://schemas.openxmlformats.org/spreadsheetml/2006/main" count="162" uniqueCount="119">
  <si>
    <t>玟暘機械</t>
    <phoneticPr fontId="2" type="noConversion"/>
  </si>
  <si>
    <t>永和順</t>
  </si>
  <si>
    <t>香港商立德</t>
  </si>
  <si>
    <t>台灣創浦</t>
  </si>
  <si>
    <t>台灣蘇比克</t>
  </si>
  <si>
    <t>耕興</t>
  </si>
  <si>
    <t>穩懋(二廠二期)</t>
    <phoneticPr fontId="2" type="noConversion"/>
  </si>
  <si>
    <t>合    計</t>
    <phoneticPr fontId="2" type="noConversion"/>
  </si>
  <si>
    <t>--</t>
    <phoneticPr fontId="2" type="noConversion"/>
  </si>
  <si>
    <t>04750638</t>
    <phoneticPr fontId="2" type="noConversion"/>
  </si>
  <si>
    <t>--</t>
  </si>
  <si>
    <t>華亞園區南區污水處理廠費用分攤明細表</t>
    <phoneticPr fontId="2" type="noConversion"/>
  </si>
  <si>
    <t>華亞園區管理顧問股份有限公司</t>
    <phoneticPr fontId="2" type="noConversion"/>
  </si>
  <si>
    <t>項次</t>
    <phoneticPr fontId="2" type="noConversion"/>
  </si>
  <si>
    <t>公司             名稱</t>
    <phoneticPr fontId="2" type="noConversion"/>
  </si>
  <si>
    <t>統一編號</t>
    <phoneticPr fontId="2" type="noConversion"/>
  </si>
  <si>
    <t>水   量</t>
    <phoneticPr fontId="2" type="noConversion"/>
  </si>
  <si>
    <t>水  質</t>
    <phoneticPr fontId="2" type="noConversion"/>
  </si>
  <si>
    <t>費  用  分  攤(未稅)</t>
    <phoneticPr fontId="2" type="noConversion"/>
  </si>
  <si>
    <t>總處理費用</t>
    <phoneticPr fontId="2" type="noConversion"/>
  </si>
  <si>
    <t>COD</t>
    <phoneticPr fontId="2" type="noConversion"/>
  </si>
  <si>
    <t>SS</t>
    <phoneticPr fontId="2" type="noConversion"/>
  </si>
  <si>
    <t>COD(元/KG)</t>
    <phoneticPr fontId="2" type="noConversion"/>
  </si>
  <si>
    <t>SS(元/KG)</t>
    <phoneticPr fontId="2" type="noConversion"/>
  </si>
  <si>
    <t>小計
(A)</t>
    <phoneticPr fontId="2" type="noConversion"/>
  </si>
  <si>
    <t>合計</t>
    <phoneticPr fontId="2" type="noConversion"/>
  </si>
  <si>
    <t>--</t>
    <phoneticPr fontId="2" type="noConversion"/>
  </si>
  <si>
    <t>中環   二廠</t>
    <phoneticPr fontId="2" type="noConversion"/>
  </si>
  <si>
    <t>中環   三廠</t>
    <phoneticPr fontId="2" type="noConversion"/>
  </si>
  <si>
    <t>精技</t>
    <phoneticPr fontId="2" type="noConversion"/>
  </si>
  <si>
    <t>國菱</t>
    <phoneticPr fontId="2" type="noConversion"/>
  </si>
  <si>
    <t>神達(二期)</t>
    <phoneticPr fontId="2" type="noConversion"/>
  </si>
  <si>
    <t>穩懋(一廠)</t>
    <phoneticPr fontId="2" type="noConversion"/>
  </si>
  <si>
    <t>富星</t>
    <phoneticPr fontId="2" type="noConversion"/>
  </si>
  <si>
    <t>鈺德</t>
    <phoneticPr fontId="2" type="noConversion"/>
  </si>
  <si>
    <t>白金</t>
    <phoneticPr fontId="2" type="noConversion"/>
  </si>
  <si>
    <t>台灣檢驗</t>
    <phoneticPr fontId="2" type="noConversion"/>
  </si>
  <si>
    <t>謚欣</t>
    <phoneticPr fontId="2" type="noConversion"/>
  </si>
  <si>
    <t>01978049</t>
    <phoneticPr fontId="2" type="noConversion"/>
  </si>
  <si>
    <r>
      <t>M</t>
    </r>
    <r>
      <rPr>
        <vertAlign val="superscript"/>
        <sz val="10"/>
        <rFont val="標楷體"/>
        <family val="4"/>
        <charset val="136"/>
      </rPr>
      <t>3</t>
    </r>
    <phoneticPr fontId="2" type="noConversion"/>
  </si>
  <si>
    <t>台灣   銘板</t>
    <phoneticPr fontId="2" type="noConversion"/>
  </si>
  <si>
    <t>聯德</t>
    <phoneticPr fontId="2" type="noConversion"/>
  </si>
  <si>
    <t>廣達(一期)</t>
    <phoneticPr fontId="2" type="noConversion"/>
  </si>
  <si>
    <t>廣達(二期)</t>
    <phoneticPr fontId="2" type="noConversion"/>
  </si>
  <si>
    <t>廣達(研發)</t>
    <phoneticPr fontId="2" type="noConversion"/>
  </si>
  <si>
    <t>工易</t>
    <phoneticPr fontId="2" type="noConversion"/>
  </si>
  <si>
    <t>德律</t>
    <phoneticPr fontId="2" type="noConversion"/>
  </si>
  <si>
    <t>毅嘉(事業廢水)</t>
    <phoneticPr fontId="2" type="noConversion"/>
  </si>
  <si>
    <t>聯府</t>
    <phoneticPr fontId="2" type="noConversion"/>
  </si>
  <si>
    <t>華頂</t>
    <phoneticPr fontId="2" type="noConversion"/>
  </si>
  <si>
    <t>永輝</t>
    <phoneticPr fontId="2" type="noConversion"/>
  </si>
  <si>
    <t>大世紀</t>
    <phoneticPr fontId="2" type="noConversion"/>
  </si>
  <si>
    <t>說明：本月份污水處理廠費用明細詳「管理費用比較表說明」。</t>
    <phoneticPr fontId="2" type="noConversion"/>
  </si>
  <si>
    <t>東遠</t>
    <phoneticPr fontId="2" type="noConversion"/>
  </si>
  <si>
    <t>神準(二期)</t>
    <phoneticPr fontId="2" type="noConversion"/>
  </si>
  <si>
    <r>
      <t>水量(元/M</t>
    </r>
    <r>
      <rPr>
        <vertAlign val="superscript"/>
        <sz val="9"/>
        <rFont val="標楷體"/>
        <family val="4"/>
        <charset val="136"/>
      </rPr>
      <t>3</t>
    </r>
    <r>
      <rPr>
        <sz val="9"/>
        <rFont val="標楷體"/>
        <family val="4"/>
        <charset val="136"/>
      </rPr>
      <t>)</t>
    </r>
    <phoneticPr fontId="2" type="noConversion"/>
  </si>
  <si>
    <t>全球人壽保險</t>
  </si>
  <si>
    <t>--</t>
    <phoneticPr fontId="2" type="noConversion"/>
  </si>
  <si>
    <t>廣達三廠</t>
    <phoneticPr fontId="2" type="noConversion"/>
  </si>
  <si>
    <t>91029343</t>
  </si>
  <si>
    <t>-</t>
    <phoneticPr fontId="2" type="noConversion"/>
  </si>
  <si>
    <t>友達(一)</t>
    <phoneticPr fontId="2" type="noConversion"/>
  </si>
  <si>
    <t>友達(二)</t>
    <phoneticPr fontId="2" type="noConversion"/>
  </si>
  <si>
    <t>--</t>
    <phoneticPr fontId="2" type="noConversion"/>
  </si>
  <si>
    <t>和康</t>
    <phoneticPr fontId="2" type="noConversion"/>
  </si>
  <si>
    <t>飛捷</t>
    <phoneticPr fontId="2" type="noConversion"/>
  </si>
  <si>
    <t>威得客</t>
    <phoneticPr fontId="2" type="noConversion"/>
  </si>
  <si>
    <t>元太</t>
    <phoneticPr fontId="2" type="noConversion"/>
  </si>
  <si>
    <t>立侑</t>
    <phoneticPr fontId="2" type="noConversion"/>
  </si>
  <si>
    <t>健策</t>
    <phoneticPr fontId="2" type="noConversion"/>
  </si>
  <si>
    <t>亞東</t>
    <phoneticPr fontId="2" type="noConversion"/>
  </si>
  <si>
    <t>廣達二廠</t>
    <phoneticPr fontId="2" type="noConversion"/>
  </si>
  <si>
    <t>百塑</t>
    <phoneticPr fontId="2" type="noConversion"/>
  </si>
  <si>
    <t>國際   航電</t>
    <phoneticPr fontId="2" type="noConversion"/>
  </si>
  <si>
    <t>毅嘉(生活污水)</t>
    <phoneticPr fontId="2" type="noConversion"/>
  </si>
  <si>
    <t>羽泰(一)</t>
    <phoneticPr fontId="2" type="noConversion"/>
  </si>
  <si>
    <t>和均</t>
    <phoneticPr fontId="2" type="noConversion"/>
  </si>
  <si>
    <t>元成</t>
    <phoneticPr fontId="2" type="noConversion"/>
  </si>
  <si>
    <t>飛宏</t>
    <phoneticPr fontId="2" type="noConversion"/>
  </si>
  <si>
    <t>濰旭</t>
    <phoneticPr fontId="2" type="noConversion"/>
  </si>
  <si>
    <t>神達(一期)</t>
    <phoneticPr fontId="2" type="noConversion"/>
  </si>
  <si>
    <t>亞矽</t>
    <phoneticPr fontId="2" type="noConversion"/>
  </si>
  <si>
    <t>暄達</t>
    <phoneticPr fontId="2" type="noConversion"/>
  </si>
  <si>
    <t>53853674</t>
    <phoneticPr fontId="2" type="noConversion"/>
  </si>
  <si>
    <t>晉德精密機械</t>
    <phoneticPr fontId="2" type="noConversion"/>
  </si>
  <si>
    <t>54099140</t>
    <phoneticPr fontId="2" type="noConversion"/>
  </si>
  <si>
    <t>穩懋(二廠)</t>
    <phoneticPr fontId="2" type="noConversion"/>
  </si>
  <si>
    <t>安力齊</t>
    <phoneticPr fontId="2" type="noConversion"/>
  </si>
  <si>
    <t>第一化粧品廠</t>
    <phoneticPr fontId="2" type="noConversion"/>
  </si>
  <si>
    <t>文翔</t>
    <phoneticPr fontId="2" type="noConversion"/>
  </si>
  <si>
    <t>統一精工</t>
    <phoneticPr fontId="2" type="noConversion"/>
  </si>
  <si>
    <t>捷特力</t>
    <phoneticPr fontId="2" type="noConversion"/>
  </si>
  <si>
    <t>凌華(一)68</t>
    <phoneticPr fontId="2" type="noConversion"/>
  </si>
  <si>
    <t>89593343</t>
    <phoneticPr fontId="2" type="noConversion"/>
  </si>
  <si>
    <t>凌華(二)66</t>
    <phoneticPr fontId="2" type="noConversion"/>
  </si>
  <si>
    <t>寶綋</t>
    <phoneticPr fontId="2" type="noConversion"/>
  </si>
  <si>
    <t>聖奇</t>
    <phoneticPr fontId="2" type="noConversion"/>
  </si>
  <si>
    <t>聯友</t>
    <phoneticPr fontId="2" type="noConversion"/>
  </si>
  <si>
    <t>黃宗霖</t>
    <phoneticPr fontId="2" type="noConversion"/>
  </si>
  <si>
    <t>--</t>
    <phoneticPr fontId="2" type="noConversion"/>
  </si>
  <si>
    <t>世豐</t>
    <phoneticPr fontId="2" type="noConversion"/>
  </si>
  <si>
    <t>科音國際</t>
    <phoneticPr fontId="2" type="noConversion"/>
  </si>
  <si>
    <t>松珍</t>
    <phoneticPr fontId="2" type="noConversion"/>
  </si>
  <si>
    <t>艾司   摩爾</t>
    <phoneticPr fontId="2" type="noConversion"/>
  </si>
  <si>
    <t>mg/L</t>
    <phoneticPr fontId="2" type="noConversion"/>
  </si>
  <si>
    <t>KG</t>
    <phoneticPr fontId="2" type="noConversion"/>
  </si>
  <si>
    <t>中興電工</t>
    <phoneticPr fontId="2" type="noConversion"/>
  </si>
  <si>
    <t>台灣美光晶圓</t>
    <phoneticPr fontId="2" type="noConversion"/>
  </si>
  <si>
    <t>穩懋(分區)</t>
    <phoneticPr fontId="2" type="noConversion"/>
  </si>
  <si>
    <t>神準</t>
    <phoneticPr fontId="2" type="noConversion"/>
  </si>
  <si>
    <t>健策(四期)</t>
    <phoneticPr fontId="2" type="noConversion"/>
  </si>
  <si>
    <t>禾聯</t>
    <phoneticPr fontId="2" type="noConversion"/>
  </si>
  <si>
    <t>行競</t>
    <phoneticPr fontId="2" type="noConversion"/>
  </si>
  <si>
    <t>德律二廠</t>
    <phoneticPr fontId="2" type="noConversion"/>
  </si>
  <si>
    <t>修護費用
準備金
(A*5%)</t>
    <phoneticPr fontId="2" type="noConversion"/>
  </si>
  <si>
    <t>H*******</t>
    <phoneticPr fontId="2" type="noConversion"/>
  </si>
  <si>
    <t>2025年03月</t>
    <phoneticPr fontId="2" type="noConversion"/>
  </si>
  <si>
    <r>
      <t>間接費用
(水量*1元/M</t>
    </r>
    <r>
      <rPr>
        <vertAlign val="superscript"/>
        <sz val="10"/>
        <rFont val="標楷體"/>
        <family val="4"/>
        <charset val="136"/>
      </rPr>
      <t>3</t>
    </r>
    <r>
      <rPr>
        <sz val="10"/>
        <rFont val="標楷體"/>
        <family val="4"/>
        <charset val="136"/>
      </rPr>
      <t>)</t>
    </r>
    <phoneticPr fontId="2" type="noConversion"/>
  </si>
  <si>
    <r>
      <t>安鳳(3)</t>
    </r>
    <r>
      <rPr>
        <sz val="6"/>
        <rFont val="標楷體"/>
        <family val="4"/>
        <charset val="136"/>
      </rPr>
      <t>楊錦成(一)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</si>
</sst>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_-* #,##0.000_-;\-* #,##0.000_-;_-* &quot;-&quot;??_-;_-@_-"/>
    <numFmt numFmtId="179" formatCode="0.00_);[Red]\(0.00\)"/>
    <numFmt numFmtId="180" formatCode="#,##0.00;[Red]#,##0.00"/>
    <numFmt numFmtId="181" formatCode="_-* #,##0.0000_-;\-* #,##0.0000_-;_-* &quot;-&quot;??_-;_-@_-"/>
    <numFmt numFmtId="182" formatCode="0.000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u/>
      <sz val="20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vertAlign val="superscript"/>
      <sz val="9"/>
      <name val="標楷體"/>
      <family val="4"/>
      <charset val="136"/>
    </font>
    <font>
      <sz val="15"/>
      <name val="標楷體"/>
      <family val="4"/>
      <charset val="136"/>
    </font>
    <font>
      <vertAlign val="superscript"/>
      <sz val="10"/>
      <name val="標楷體"/>
      <family val="4"/>
      <charset val="136"/>
    </font>
    <font>
      <b/>
      <sz val="10"/>
      <name val="標楷體"/>
      <family val="4"/>
      <charset val="136"/>
    </font>
    <font>
      <sz val="6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37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179" fontId="6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79" fontId="11" fillId="2" borderId="1" xfId="0" quotePrefix="1" applyNumberFormat="1" applyFont="1" applyFill="1" applyBorder="1" applyAlignment="1">
      <alignment horizontal="center" vertical="center"/>
    </xf>
    <xf numFmtId="179" fontId="6" fillId="2" borderId="3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43" fontId="6" fillId="2" borderId="7" xfId="1" applyFont="1" applyFill="1" applyBorder="1" applyAlignment="1">
      <alignment horizontal="right" vertical="center"/>
    </xf>
    <xf numFmtId="178" fontId="4" fillId="2" borderId="6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right" vertical="center"/>
    </xf>
    <xf numFmtId="177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180" fontId="6" fillId="2" borderId="1" xfId="0" applyNumberFormat="1" applyFont="1" applyFill="1" applyBorder="1" applyAlignment="1">
      <alignment horizontal="right" vertical="center"/>
    </xf>
    <xf numFmtId="176" fontId="6" fillId="2" borderId="1" xfId="0" quotePrefix="1" applyNumberFormat="1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/>
    </xf>
    <xf numFmtId="43" fontId="6" fillId="2" borderId="1" xfId="1" applyFont="1" applyFill="1" applyBorder="1" applyAlignment="1">
      <alignment horizontal="right" vertical="center"/>
    </xf>
    <xf numFmtId="180" fontId="6" fillId="2" borderId="1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76" fontId="4" fillId="2" borderId="0" xfId="1" applyNumberFormat="1" applyFont="1" applyFill="1" applyAlignment="1">
      <alignment horizontal="center" vertical="center"/>
    </xf>
    <xf numFmtId="180" fontId="11" fillId="2" borderId="1" xfId="1" applyNumberFormat="1" applyFont="1" applyFill="1" applyBorder="1" applyAlignment="1">
      <alignment horizontal="right" vertical="center"/>
    </xf>
    <xf numFmtId="176" fontId="11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176" fontId="4" fillId="2" borderId="0" xfId="1" applyNumberFormat="1" applyFont="1" applyFill="1" applyBorder="1" applyAlignment="1">
      <alignment horizontal="center" vertical="center"/>
    </xf>
    <xf numFmtId="176" fontId="15" fillId="2" borderId="1" xfId="0" quotePrefix="1" applyNumberFormat="1" applyFont="1" applyFill="1" applyBorder="1" applyAlignment="1">
      <alignment horizontal="right" vertical="center"/>
    </xf>
    <xf numFmtId="176" fontId="11" fillId="2" borderId="1" xfId="0" applyNumberFormat="1" applyFont="1" applyFill="1" applyBorder="1" applyAlignment="1">
      <alignment horizontal="right" vertical="center"/>
    </xf>
    <xf numFmtId="43" fontId="11" fillId="2" borderId="1" xfId="1" applyFont="1" applyFill="1" applyBorder="1" applyAlignment="1">
      <alignment horizontal="right" vertical="center"/>
    </xf>
    <xf numFmtId="0" fontId="11" fillId="2" borderId="0" xfId="0" applyFont="1" applyFill="1" applyAlignment="1">
      <alignment horizontal="center" vertical="center"/>
    </xf>
    <xf numFmtId="43" fontId="11" fillId="2" borderId="7" xfId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/>
    </xf>
    <xf numFmtId="182" fontId="4" fillId="2" borderId="0" xfId="0" applyNumberFormat="1" applyFont="1" applyFill="1" applyBorder="1" applyAlignment="1">
      <alignment horizontal="center" vertical="center"/>
    </xf>
    <xf numFmtId="176" fontId="6" fillId="2" borderId="1" xfId="0" quotePrefix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right" vertical="center"/>
    </xf>
    <xf numFmtId="176" fontId="6" fillId="2" borderId="5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181" fontId="6" fillId="2" borderId="2" xfId="0" applyNumberFormat="1" applyFont="1" applyFill="1" applyBorder="1" applyAlignment="1">
      <alignment horizontal="right" vertical="center" wrapText="1"/>
    </xf>
    <xf numFmtId="43" fontId="6" fillId="2" borderId="2" xfId="1" applyNumberFormat="1" applyFont="1" applyFill="1" applyBorder="1" applyAlignment="1">
      <alignment horizontal="right" vertical="center"/>
    </xf>
    <xf numFmtId="43" fontId="11" fillId="2" borderId="3" xfId="1" applyFont="1" applyFill="1" applyBorder="1" applyAlignment="1">
      <alignment horizontal="right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right" vertical="center"/>
    </xf>
    <xf numFmtId="0" fontId="0" fillId="2" borderId="5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43" fontId="6" fillId="2" borderId="2" xfId="1" applyFont="1" applyFill="1" applyBorder="1" applyAlignment="1">
      <alignment horizontal="right" vertical="center"/>
    </xf>
    <xf numFmtId="179" fontId="6" fillId="2" borderId="2" xfId="0" applyNumberFormat="1" applyFont="1" applyFill="1" applyBorder="1" applyAlignment="1">
      <alignment horizontal="right" vertical="center"/>
    </xf>
    <xf numFmtId="180" fontId="6" fillId="2" borderId="2" xfId="0" applyNumberFormat="1" applyFont="1" applyFill="1" applyBorder="1" applyAlignment="1">
      <alignment horizontal="right" vertical="center"/>
    </xf>
    <xf numFmtId="180" fontId="6" fillId="2" borderId="2" xfId="1" applyNumberFormat="1" applyFont="1" applyFill="1" applyBorder="1" applyAlignment="1">
      <alignment horizontal="right" vertical="center"/>
    </xf>
    <xf numFmtId="176" fontId="6" fillId="2" borderId="12" xfId="0" applyNumberFormat="1" applyFont="1" applyFill="1" applyBorder="1" applyAlignment="1">
      <alignment horizontal="right" vertical="center"/>
    </xf>
    <xf numFmtId="176" fontId="0" fillId="2" borderId="13" xfId="0" applyNumberFormat="1" applyFont="1" applyFill="1" applyBorder="1" applyAlignment="1">
      <alignment horizontal="right" vertical="center"/>
    </xf>
    <xf numFmtId="0" fontId="0" fillId="2" borderId="9" xfId="0" applyFont="1" applyFill="1" applyBorder="1" applyAlignment="1">
      <alignment horizontal="right" vertical="center"/>
    </xf>
    <xf numFmtId="0" fontId="0" fillId="2" borderId="8" xfId="0" applyFont="1" applyFill="1" applyBorder="1" applyAlignment="1">
      <alignment horizontal="right" vertical="center"/>
    </xf>
    <xf numFmtId="176" fontId="6" fillId="2" borderId="4" xfId="0" applyNumberFormat="1" applyFont="1" applyFill="1" applyBorder="1" applyAlignment="1">
      <alignment horizontal="right" vertical="center"/>
    </xf>
    <xf numFmtId="176" fontId="0" fillId="2" borderId="3" xfId="0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0" fillId="2" borderId="10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5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43" fontId="6" fillId="2" borderId="10" xfId="1" applyFont="1" applyFill="1" applyBorder="1" applyAlignment="1">
      <alignment horizontal="right" vertical="center"/>
    </xf>
    <xf numFmtId="179" fontId="6" fillId="2" borderId="10" xfId="0" applyNumberFormat="1" applyFont="1" applyFill="1" applyBorder="1" applyAlignment="1">
      <alignment horizontal="right" vertical="center"/>
    </xf>
    <xf numFmtId="180" fontId="6" fillId="2" borderId="10" xfId="0" applyNumberFormat="1" applyFont="1" applyFill="1" applyBorder="1" applyAlignment="1">
      <alignment horizontal="right" vertical="center"/>
    </xf>
    <xf numFmtId="180" fontId="6" fillId="2" borderId="10" xfId="1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vertical="center"/>
    </xf>
    <xf numFmtId="176" fontId="0" fillId="2" borderId="10" xfId="0" applyNumberFormat="1" applyFon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/>
    </xf>
    <xf numFmtId="0" fontId="0" fillId="2" borderId="1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6" fontId="11" fillId="2" borderId="4" xfId="1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vertical="center"/>
    </xf>
    <xf numFmtId="176" fontId="0" fillId="2" borderId="9" xfId="0" applyNumberFormat="1" applyFont="1" applyFill="1" applyBorder="1" applyAlignment="1">
      <alignment horizontal="right" vertical="center"/>
    </xf>
    <xf numFmtId="176" fontId="0" fillId="2" borderId="8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center" vertical="center"/>
    </xf>
    <xf numFmtId="176" fontId="6" fillId="2" borderId="5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176" fontId="6" fillId="2" borderId="2" xfId="0" quotePrefix="1" applyNumberFormat="1" applyFont="1" applyFill="1" applyBorder="1" applyAlignment="1">
      <alignment horizontal="right" vertical="center"/>
    </xf>
    <xf numFmtId="176" fontId="6" fillId="2" borderId="5" xfId="0" quotePrefix="1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176" fontId="11" fillId="2" borderId="2" xfId="0" applyNumberFormat="1" applyFont="1" applyFill="1" applyBorder="1" applyAlignment="1">
      <alignment horizontal="right" vertical="center"/>
    </xf>
    <xf numFmtId="176" fontId="11" fillId="2" borderId="10" xfId="0" applyNumberFormat="1" applyFont="1" applyFill="1" applyBorder="1" applyAlignment="1">
      <alignment horizontal="right" vertical="center"/>
    </xf>
    <xf numFmtId="43" fontId="6" fillId="2" borderId="5" xfId="1" applyFont="1" applyFill="1" applyBorder="1" applyAlignment="1">
      <alignment horizontal="right" vertical="center"/>
    </xf>
    <xf numFmtId="179" fontId="6" fillId="2" borderId="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180" fontId="6" fillId="2" borderId="5" xfId="1" applyNumberFormat="1" applyFont="1" applyFill="1" applyBorder="1" applyAlignment="1">
      <alignment horizontal="right" vertical="center"/>
    </xf>
    <xf numFmtId="0" fontId="0" fillId="2" borderId="13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vertical="center"/>
    </xf>
    <xf numFmtId="0" fontId="0" fillId="2" borderId="14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76" fontId="0" fillId="2" borderId="14" xfId="0" applyNumberFormat="1" applyFont="1" applyFill="1" applyBorder="1" applyAlignment="1">
      <alignment horizontal="right" vertical="center"/>
    </xf>
    <xf numFmtId="176" fontId="0" fillId="2" borderId="15" xfId="0" applyNumberFormat="1" applyFont="1" applyFill="1" applyBorder="1" applyAlignment="1">
      <alignment horizontal="right" vertical="center"/>
    </xf>
    <xf numFmtId="0" fontId="0" fillId="2" borderId="14" xfId="0" applyFont="1" applyFill="1" applyBorder="1" applyAlignment="1">
      <alignment horizontal="right" vertical="center"/>
    </xf>
    <xf numFmtId="0" fontId="0" fillId="2" borderId="15" xfId="0" applyFont="1" applyFill="1" applyBorder="1" applyAlignment="1">
      <alignment horizontal="right" vertical="center"/>
    </xf>
    <xf numFmtId="176" fontId="0" fillId="2" borderId="13" xfId="0" applyNumberFormat="1" applyFont="1" applyFill="1" applyBorder="1" applyAlignment="1"/>
    <xf numFmtId="176" fontId="0" fillId="2" borderId="9" xfId="0" applyNumberFormat="1" applyFont="1" applyFill="1" applyBorder="1" applyAlignment="1"/>
    <xf numFmtId="176" fontId="0" fillId="2" borderId="8" xfId="0" applyNumberFormat="1" applyFont="1" applyFill="1" applyBorder="1" applyAlignment="1"/>
    <xf numFmtId="176" fontId="6" fillId="2" borderId="3" xfId="0" applyNumberFormat="1" applyFont="1" applyFill="1" applyBorder="1" applyAlignment="1">
      <alignment horizontal="right" vertical="center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colors>
    <mruColors>
      <color rgb="FFFFFF99"/>
      <color rgb="FFFF66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A97"/>
  <sheetViews>
    <sheetView tabSelected="1" view="pageBreakPreview" zoomScale="120" zoomScaleNormal="90" zoomScaleSheetLayoutView="12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U6" sqref="U6"/>
    </sheetView>
  </sheetViews>
  <sheetFormatPr defaultColWidth="8.77734375" defaultRowHeight="16.2" x14ac:dyDescent="0.3"/>
  <cols>
    <col min="1" max="1" width="3.77734375" style="3" customWidth="1"/>
    <col min="2" max="2" width="7.21875" style="3" customWidth="1"/>
    <col min="3" max="3" width="9" style="3" customWidth="1"/>
    <col min="4" max="4" width="8.77734375" style="24" customWidth="1"/>
    <col min="5" max="5" width="7.77734375" style="3" customWidth="1"/>
    <col min="6" max="6" width="10.109375" style="3" customWidth="1"/>
    <col min="7" max="7" width="8.77734375" style="3" bestFit="1" customWidth="1"/>
    <col min="8" max="8" width="9.6640625" style="3" customWidth="1"/>
    <col min="9" max="9" width="12.33203125" style="3" customWidth="1"/>
    <col min="10" max="10" width="11.77734375" style="3" bestFit="1" customWidth="1"/>
    <col min="11" max="11" width="9.21875" style="3" customWidth="1"/>
    <col min="12" max="12" width="8.77734375" style="3" customWidth="1"/>
    <col min="13" max="13" width="9.109375" style="3" customWidth="1"/>
    <col min="14" max="14" width="8.44140625" style="3" customWidth="1"/>
    <col min="15" max="15" width="8.33203125" style="3" customWidth="1"/>
    <col min="16" max="16" width="11.21875" style="3" bestFit="1" customWidth="1"/>
    <col min="17" max="17" width="14.44140625" style="3" customWidth="1"/>
    <col min="18" max="18" width="13.6640625" style="3" customWidth="1"/>
    <col min="19" max="19" width="14.5546875" style="3" customWidth="1"/>
    <col min="20" max="20" width="14.21875" style="3" customWidth="1"/>
    <col min="21" max="21" width="14.109375" style="3" customWidth="1"/>
    <col min="22" max="22" width="15.33203125" style="3" customWidth="1"/>
    <col min="23" max="25" width="11.6640625" style="3" bestFit="1" customWidth="1"/>
    <col min="26" max="26" width="13.5546875" style="3" customWidth="1"/>
    <col min="27" max="27" width="57.109375" style="41" customWidth="1"/>
    <col min="28" max="16384" width="8.77734375" style="3"/>
  </cols>
  <sheetData>
    <row r="1" spans="1:27" ht="28.2" x14ac:dyDescent="0.3">
      <c r="A1" s="110" t="s">
        <v>11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AA1" s="3"/>
    </row>
    <row r="2" spans="1:27" ht="19.5" customHeight="1" x14ac:dyDescent="0.3">
      <c r="A2" s="111" t="s">
        <v>12</v>
      </c>
      <c r="B2" s="112"/>
      <c r="C2" s="112"/>
      <c r="D2" s="112"/>
      <c r="E2" s="112"/>
      <c r="F2" s="113"/>
      <c r="G2" s="1"/>
      <c r="H2" s="8"/>
      <c r="I2" s="1"/>
      <c r="J2" s="1"/>
      <c r="K2" s="114"/>
      <c r="L2" s="114"/>
      <c r="M2" s="114"/>
      <c r="N2" s="9"/>
      <c r="O2" s="114" t="s">
        <v>116</v>
      </c>
      <c r="P2" s="123"/>
      <c r="Q2" s="36"/>
      <c r="AA2" s="3"/>
    </row>
    <row r="3" spans="1:27" ht="22.2" customHeight="1" x14ac:dyDescent="0.3">
      <c r="A3" s="115" t="s">
        <v>13</v>
      </c>
      <c r="B3" s="116" t="s">
        <v>14</v>
      </c>
      <c r="C3" s="61" t="s">
        <v>15</v>
      </c>
      <c r="D3" s="118" t="s">
        <v>16</v>
      </c>
      <c r="E3" s="115" t="s">
        <v>17</v>
      </c>
      <c r="F3" s="115"/>
      <c r="G3" s="115"/>
      <c r="H3" s="115"/>
      <c r="I3" s="120" t="s">
        <v>18</v>
      </c>
      <c r="J3" s="121"/>
      <c r="K3" s="121"/>
      <c r="L3" s="121"/>
      <c r="M3" s="121"/>
      <c r="N3" s="121"/>
      <c r="O3" s="121"/>
      <c r="P3" s="122"/>
      <c r="Q3" s="37" t="s">
        <v>19</v>
      </c>
      <c r="R3" s="29"/>
      <c r="AA3" s="3"/>
    </row>
    <row r="4" spans="1:27" ht="22.2" customHeight="1" x14ac:dyDescent="0.3">
      <c r="A4" s="115"/>
      <c r="B4" s="117"/>
      <c r="C4" s="78"/>
      <c r="D4" s="119"/>
      <c r="E4" s="120" t="s">
        <v>20</v>
      </c>
      <c r="F4" s="122"/>
      <c r="G4" s="115" t="s">
        <v>21</v>
      </c>
      <c r="H4" s="115"/>
      <c r="I4" s="10" t="s">
        <v>55</v>
      </c>
      <c r="J4" s="11" t="s">
        <v>22</v>
      </c>
      <c r="K4" s="11" t="s">
        <v>23</v>
      </c>
      <c r="L4" s="124" t="s">
        <v>24</v>
      </c>
      <c r="M4" s="125"/>
      <c r="N4" s="128" t="s">
        <v>114</v>
      </c>
      <c r="O4" s="128" t="s">
        <v>117</v>
      </c>
      <c r="P4" s="115" t="s">
        <v>25</v>
      </c>
      <c r="Q4" s="12">
        <v>1626911</v>
      </c>
      <c r="R4" s="30"/>
      <c r="AA4" s="3"/>
    </row>
    <row r="5" spans="1:27" s="36" customFormat="1" ht="28.5" customHeight="1" x14ac:dyDescent="0.3">
      <c r="A5" s="115"/>
      <c r="B5" s="117"/>
      <c r="C5" s="78"/>
      <c r="D5" s="54" t="s">
        <v>39</v>
      </c>
      <c r="E5" s="47" t="s">
        <v>104</v>
      </c>
      <c r="F5" s="47" t="s">
        <v>105</v>
      </c>
      <c r="G5" s="47" t="s">
        <v>104</v>
      </c>
      <c r="H5" s="47" t="s">
        <v>105</v>
      </c>
      <c r="I5" s="55">
        <f>(Q4-J87-K87)/D87</f>
        <v>7.8871000000000002</v>
      </c>
      <c r="J5" s="56">
        <v>24.85</v>
      </c>
      <c r="K5" s="56">
        <v>24.39</v>
      </c>
      <c r="L5" s="126"/>
      <c r="M5" s="127"/>
      <c r="N5" s="61"/>
      <c r="O5" s="61"/>
      <c r="P5" s="61"/>
      <c r="R5" s="43"/>
    </row>
    <row r="6" spans="1:27" s="36" customFormat="1" ht="29.25" customHeight="1" x14ac:dyDescent="0.3">
      <c r="A6" s="39">
        <v>1</v>
      </c>
      <c r="B6" s="13" t="s">
        <v>100</v>
      </c>
      <c r="C6" s="14" t="s">
        <v>38</v>
      </c>
      <c r="D6" s="15">
        <v>153</v>
      </c>
      <c r="E6" s="2">
        <v>175</v>
      </c>
      <c r="F6" s="7">
        <f>E6*D6/1000</f>
        <v>26.78</v>
      </c>
      <c r="G6" s="2">
        <v>18</v>
      </c>
      <c r="H6" s="5">
        <f>G6*D6/1000</f>
        <v>2.75</v>
      </c>
      <c r="I6" s="16">
        <f>$I$5*D6</f>
        <v>1206.73</v>
      </c>
      <c r="J6" s="22">
        <f>F6*$J$5</f>
        <v>665.48</v>
      </c>
      <c r="K6" s="22">
        <f>H6*$K$5</f>
        <v>67.069999999999993</v>
      </c>
      <c r="L6" s="71">
        <f>ROUND(SUM(I6:K6),0)</f>
        <v>1939</v>
      </c>
      <c r="M6" s="72"/>
      <c r="N6" s="6">
        <f>ROUND(L6*5%,0)</f>
        <v>97</v>
      </c>
      <c r="O6" s="17" t="s">
        <v>26</v>
      </c>
      <c r="P6" s="6">
        <f>SUM(L6:O6)</f>
        <v>2036</v>
      </c>
    </row>
    <row r="7" spans="1:27" ht="29.25" customHeight="1" x14ac:dyDescent="0.3">
      <c r="A7" s="39">
        <v>2</v>
      </c>
      <c r="B7" s="13" t="s">
        <v>101</v>
      </c>
      <c r="C7" s="14" t="s">
        <v>9</v>
      </c>
      <c r="D7" s="15">
        <v>70</v>
      </c>
      <c r="E7" s="2">
        <v>221</v>
      </c>
      <c r="F7" s="7">
        <f>E7*D7/1000</f>
        <v>15.47</v>
      </c>
      <c r="G7" s="2">
        <v>32</v>
      </c>
      <c r="H7" s="5">
        <f>G7*D7/1000</f>
        <v>2.2400000000000002</v>
      </c>
      <c r="I7" s="16">
        <f>$I$5*D7</f>
        <v>552.1</v>
      </c>
      <c r="J7" s="22">
        <f>F7*$J$5</f>
        <v>384.43</v>
      </c>
      <c r="K7" s="22">
        <f>H7*$K$5</f>
        <v>54.63</v>
      </c>
      <c r="L7" s="71">
        <f>ROUND(SUM(I7:K7),0)</f>
        <v>991</v>
      </c>
      <c r="M7" s="72"/>
      <c r="N7" s="6">
        <f>ROUND(L7*5%,0)</f>
        <v>50</v>
      </c>
      <c r="O7" s="6">
        <f>ROUND(D7*1,0)</f>
        <v>70</v>
      </c>
      <c r="P7" s="6">
        <f>SUM(L7:O7)</f>
        <v>1111</v>
      </c>
      <c r="AA7" s="3"/>
    </row>
    <row r="8" spans="1:27" ht="29.25" customHeight="1" x14ac:dyDescent="0.3">
      <c r="A8" s="39">
        <v>3</v>
      </c>
      <c r="B8" s="13" t="s">
        <v>1</v>
      </c>
      <c r="C8" s="18">
        <v>11189803</v>
      </c>
      <c r="D8" s="15">
        <v>10</v>
      </c>
      <c r="E8" s="2">
        <v>98</v>
      </c>
      <c r="F8" s="7">
        <f>E8*D8/1000</f>
        <v>0.98</v>
      </c>
      <c r="G8" s="2">
        <v>14</v>
      </c>
      <c r="H8" s="5">
        <f>G8*D8/1000</f>
        <v>0.14000000000000001</v>
      </c>
      <c r="I8" s="16">
        <f>$I$5*D8</f>
        <v>78.87</v>
      </c>
      <c r="J8" s="22">
        <f>F8*$J$5</f>
        <v>24.35</v>
      </c>
      <c r="K8" s="22">
        <f>H8*$K$5</f>
        <v>3.41</v>
      </c>
      <c r="L8" s="71">
        <f>ROUND(SUM(I8:K8),0)</f>
        <v>107</v>
      </c>
      <c r="M8" s="72"/>
      <c r="N8" s="6">
        <f>ROUND(L8*5%,0)</f>
        <v>5</v>
      </c>
      <c r="O8" s="17" t="s">
        <v>26</v>
      </c>
      <c r="P8" s="6">
        <f>SUM(L8:O8)</f>
        <v>112</v>
      </c>
      <c r="AA8" s="3"/>
    </row>
    <row r="9" spans="1:27" ht="29.25" customHeight="1" x14ac:dyDescent="0.3">
      <c r="A9" s="39">
        <v>4</v>
      </c>
      <c r="B9" s="13" t="s">
        <v>27</v>
      </c>
      <c r="C9" s="61">
        <v>12205020</v>
      </c>
      <c r="D9" s="15">
        <v>6469</v>
      </c>
      <c r="E9" s="2">
        <v>82.25</v>
      </c>
      <c r="F9" s="7">
        <f t="shared" ref="F9:F10" si="0">E9*D9/1000</f>
        <v>532.08000000000004</v>
      </c>
      <c r="G9" s="2">
        <v>16.25</v>
      </c>
      <c r="H9" s="5">
        <f t="shared" ref="H9:H10" si="1">G9*D9/1000</f>
        <v>105.12</v>
      </c>
      <c r="I9" s="16">
        <f>$I$5*D9</f>
        <v>51021.65</v>
      </c>
      <c r="J9" s="22">
        <f t="shared" ref="J9:J10" si="2">F9*$J$5</f>
        <v>13222.19</v>
      </c>
      <c r="K9" s="22">
        <f t="shared" ref="K9:K10" si="3">H9*$K$5</f>
        <v>2563.88</v>
      </c>
      <c r="L9" s="71">
        <f t="shared" ref="L9" si="4">ROUND(SUM(I9:K9),0)</f>
        <v>66808</v>
      </c>
      <c r="M9" s="72"/>
      <c r="N9" s="6">
        <f t="shared" ref="N9" si="5">ROUND(L9*5%,0)</f>
        <v>3340</v>
      </c>
      <c r="O9" s="17" t="s">
        <v>8</v>
      </c>
      <c r="P9" s="6">
        <f t="shared" ref="P9:P10" si="6">SUM(L9:O9)</f>
        <v>70148</v>
      </c>
      <c r="AA9" s="3"/>
    </row>
    <row r="10" spans="1:27" ht="29.25" customHeight="1" x14ac:dyDescent="0.3">
      <c r="A10" s="39">
        <v>5</v>
      </c>
      <c r="B10" s="13" t="s">
        <v>28</v>
      </c>
      <c r="C10" s="107"/>
      <c r="D10" s="15">
        <v>9075</v>
      </c>
      <c r="E10" s="2">
        <v>350</v>
      </c>
      <c r="F10" s="7">
        <f t="shared" si="0"/>
        <v>3176.25</v>
      </c>
      <c r="G10" s="2">
        <v>10.5</v>
      </c>
      <c r="H10" s="5">
        <f t="shared" si="1"/>
        <v>95.29</v>
      </c>
      <c r="I10" s="16">
        <f>$I$5*D10</f>
        <v>71575.429999999993</v>
      </c>
      <c r="J10" s="22">
        <f t="shared" si="2"/>
        <v>78929.81</v>
      </c>
      <c r="K10" s="22">
        <f t="shared" si="3"/>
        <v>2324.12</v>
      </c>
      <c r="L10" s="71">
        <f>ROUND(SUM(I10:K10),0)</f>
        <v>152829</v>
      </c>
      <c r="M10" s="72"/>
      <c r="N10" s="6">
        <f>ROUND(L10*5%,0)+1</f>
        <v>7642</v>
      </c>
      <c r="O10" s="17" t="s">
        <v>8</v>
      </c>
      <c r="P10" s="6">
        <f t="shared" si="6"/>
        <v>160471</v>
      </c>
      <c r="AA10" s="3"/>
    </row>
    <row r="11" spans="1:27" ht="29.25" customHeight="1" x14ac:dyDescent="0.3">
      <c r="A11" s="39">
        <v>6</v>
      </c>
      <c r="B11" s="13" t="s">
        <v>29</v>
      </c>
      <c r="C11" s="50">
        <v>12215548</v>
      </c>
      <c r="D11" s="15">
        <v>24</v>
      </c>
      <c r="E11" s="2">
        <v>49</v>
      </c>
      <c r="F11" s="7">
        <f t="shared" ref="F11:F26" si="7">E11*D11/1000</f>
        <v>1.18</v>
      </c>
      <c r="G11" s="2">
        <v>2</v>
      </c>
      <c r="H11" s="5">
        <f t="shared" ref="H11:H26" si="8">G11*D11/1000</f>
        <v>0.05</v>
      </c>
      <c r="I11" s="16">
        <f t="shared" ref="I11:I25" si="9">$I$5*D11</f>
        <v>189.29</v>
      </c>
      <c r="J11" s="22">
        <f>F11*$J$5</f>
        <v>29.32</v>
      </c>
      <c r="K11" s="22">
        <f t="shared" ref="K11:K38" si="10">H11*$K$5</f>
        <v>1.22</v>
      </c>
      <c r="L11" s="71">
        <f t="shared" ref="L11:L26" si="11">ROUND(SUM(I11:K11),0)</f>
        <v>220</v>
      </c>
      <c r="M11" s="72"/>
      <c r="N11" s="6">
        <f>ROUND(L11*5%,0)</f>
        <v>11</v>
      </c>
      <c r="O11" s="17" t="s">
        <v>8</v>
      </c>
      <c r="P11" s="6">
        <f>SUM(L11:O11)</f>
        <v>231</v>
      </c>
      <c r="AA11" s="3"/>
    </row>
    <row r="12" spans="1:27" ht="29.25" customHeight="1" x14ac:dyDescent="0.3">
      <c r="A12" s="39">
        <v>7</v>
      </c>
      <c r="B12" s="13" t="s">
        <v>102</v>
      </c>
      <c r="C12" s="50">
        <v>12959239</v>
      </c>
      <c r="D12" s="15">
        <v>1290</v>
      </c>
      <c r="E12" s="2">
        <v>46</v>
      </c>
      <c r="F12" s="7">
        <f t="shared" si="7"/>
        <v>59.34</v>
      </c>
      <c r="G12" s="2">
        <v>11.5</v>
      </c>
      <c r="H12" s="5">
        <f t="shared" si="8"/>
        <v>14.84</v>
      </c>
      <c r="I12" s="16">
        <f t="shared" si="9"/>
        <v>10174.36</v>
      </c>
      <c r="J12" s="22">
        <f t="shared" ref="J12:J26" si="12">F12*$J$5</f>
        <v>1474.6</v>
      </c>
      <c r="K12" s="22">
        <f t="shared" si="10"/>
        <v>361.95</v>
      </c>
      <c r="L12" s="71">
        <f t="shared" si="11"/>
        <v>12011</v>
      </c>
      <c r="M12" s="72"/>
      <c r="N12" s="6">
        <f>ROUND(L12*5%,0)</f>
        <v>601</v>
      </c>
      <c r="O12" s="6">
        <f>ROUND(D12*1,0)</f>
        <v>1290</v>
      </c>
      <c r="P12" s="6">
        <f t="shared" ref="P12:P26" si="13">SUM(L12:O12)</f>
        <v>13902</v>
      </c>
      <c r="AA12" s="3"/>
    </row>
    <row r="13" spans="1:27" ht="28.8" customHeight="1" x14ac:dyDescent="0.3">
      <c r="A13" s="39">
        <v>8</v>
      </c>
      <c r="B13" s="13" t="s">
        <v>103</v>
      </c>
      <c r="C13" s="50">
        <v>13006301</v>
      </c>
      <c r="D13" s="15">
        <v>569</v>
      </c>
      <c r="E13" s="2">
        <v>135.25</v>
      </c>
      <c r="F13" s="7">
        <f t="shared" si="7"/>
        <v>76.959999999999994</v>
      </c>
      <c r="G13" s="2">
        <v>25.25</v>
      </c>
      <c r="H13" s="5">
        <f>G13*D13/1000</f>
        <v>14.37</v>
      </c>
      <c r="I13" s="16">
        <f t="shared" si="9"/>
        <v>4487.76</v>
      </c>
      <c r="J13" s="22">
        <f>F13*$J$5</f>
        <v>1912.46</v>
      </c>
      <c r="K13" s="22">
        <f t="shared" ref="K13:K19" si="14">H13*$K$5</f>
        <v>350.48</v>
      </c>
      <c r="L13" s="71">
        <f t="shared" si="11"/>
        <v>6751</v>
      </c>
      <c r="M13" s="72"/>
      <c r="N13" s="6">
        <f>ROUND(L13*5%,0)</f>
        <v>338</v>
      </c>
      <c r="O13" s="17" t="s">
        <v>8</v>
      </c>
      <c r="P13" s="6">
        <f t="shared" si="13"/>
        <v>7089</v>
      </c>
      <c r="AA13" s="3"/>
    </row>
    <row r="14" spans="1:27" ht="29.25" customHeight="1" x14ac:dyDescent="0.3">
      <c r="A14" s="39">
        <v>9</v>
      </c>
      <c r="B14" s="28" t="s">
        <v>61</v>
      </c>
      <c r="C14" s="61">
        <v>16130599</v>
      </c>
      <c r="D14" s="15">
        <v>36270</v>
      </c>
      <c r="E14" s="2">
        <v>0</v>
      </c>
      <c r="F14" s="7">
        <f>E14*D14/1000</f>
        <v>0</v>
      </c>
      <c r="G14" s="2">
        <v>0</v>
      </c>
      <c r="H14" s="7">
        <f t="shared" si="8"/>
        <v>0</v>
      </c>
      <c r="I14" s="16">
        <f>$I$5*D14</f>
        <v>286065.12</v>
      </c>
      <c r="J14" s="22">
        <f>F14*$J$5</f>
        <v>0</v>
      </c>
      <c r="K14" s="22">
        <f t="shared" si="14"/>
        <v>0</v>
      </c>
      <c r="L14" s="71">
        <f>ROUND(SUM(I14:K14),0)</f>
        <v>286065</v>
      </c>
      <c r="M14" s="136"/>
      <c r="N14" s="44" t="s">
        <v>8</v>
      </c>
      <c r="O14" s="17" t="s">
        <v>8</v>
      </c>
      <c r="P14" s="6">
        <f t="shared" si="13"/>
        <v>286065</v>
      </c>
      <c r="AA14" s="3"/>
    </row>
    <row r="15" spans="1:27" ht="29.25" customHeight="1" x14ac:dyDescent="0.3">
      <c r="A15" s="39">
        <v>10</v>
      </c>
      <c r="B15" s="28" t="s">
        <v>62</v>
      </c>
      <c r="C15" s="62"/>
      <c r="D15" s="15"/>
      <c r="E15" s="2">
        <v>127.5</v>
      </c>
      <c r="F15" s="35">
        <f>E15*D14/1000</f>
        <v>4624.43</v>
      </c>
      <c r="G15" s="2">
        <v>42</v>
      </c>
      <c r="H15" s="57">
        <f>G15*D14/1000</f>
        <v>1523.34</v>
      </c>
      <c r="I15" s="16" t="s">
        <v>60</v>
      </c>
      <c r="J15" s="22">
        <f>F15*$J$5</f>
        <v>114917.09</v>
      </c>
      <c r="K15" s="25">
        <f>H15*$K$5</f>
        <v>37154.26</v>
      </c>
      <c r="L15" s="71">
        <f>ROUND(SUM(I15:K15),0)</f>
        <v>152071</v>
      </c>
      <c r="M15" s="72"/>
      <c r="N15" s="44" t="s">
        <v>99</v>
      </c>
      <c r="O15" s="17" t="s">
        <v>99</v>
      </c>
      <c r="P15" s="6">
        <f t="shared" si="13"/>
        <v>152071</v>
      </c>
      <c r="AA15" s="3"/>
    </row>
    <row r="16" spans="1:27" ht="29.25" customHeight="1" x14ac:dyDescent="0.3">
      <c r="A16" s="39">
        <v>11</v>
      </c>
      <c r="B16" s="20" t="s">
        <v>111</v>
      </c>
      <c r="C16" s="50">
        <v>16597791</v>
      </c>
      <c r="D16" s="15">
        <v>0</v>
      </c>
      <c r="E16" s="2">
        <v>26</v>
      </c>
      <c r="F16" s="7">
        <f>E16*D16/1000</f>
        <v>0</v>
      </c>
      <c r="G16" s="2">
        <v>2</v>
      </c>
      <c r="H16" s="5">
        <f>G16*D16/1000</f>
        <v>0</v>
      </c>
      <c r="I16" s="16">
        <f>$I$5*D16</f>
        <v>0</v>
      </c>
      <c r="J16" s="22">
        <f>F16*$J$5</f>
        <v>0</v>
      </c>
      <c r="K16" s="22">
        <f>H16*$K$5</f>
        <v>0</v>
      </c>
      <c r="L16" s="71">
        <f>ROUND(SUM(I16:K16),0)</f>
        <v>0</v>
      </c>
      <c r="M16" s="72"/>
      <c r="N16" s="6">
        <f>ROUND(L16*5%,0)</f>
        <v>0</v>
      </c>
      <c r="O16" s="6">
        <f>ROUND(D16*1,0)</f>
        <v>0</v>
      </c>
      <c r="P16" s="6">
        <f>SUM(L16:O16)</f>
        <v>0</v>
      </c>
      <c r="AA16" s="3"/>
    </row>
    <row r="17" spans="1:27" ht="29.25" customHeight="1" x14ac:dyDescent="0.3">
      <c r="A17" s="39">
        <v>12</v>
      </c>
      <c r="B17" s="13" t="s">
        <v>64</v>
      </c>
      <c r="C17" s="50">
        <v>16749811</v>
      </c>
      <c r="D17" s="15">
        <v>256</v>
      </c>
      <c r="E17" s="2">
        <v>304</v>
      </c>
      <c r="F17" s="7">
        <f>E17*D17/1000</f>
        <v>77.819999999999993</v>
      </c>
      <c r="G17" s="2">
        <v>15</v>
      </c>
      <c r="H17" s="5">
        <f>G17*D17/1000</f>
        <v>3.84</v>
      </c>
      <c r="I17" s="16">
        <f>$I$5*D17</f>
        <v>2019.1</v>
      </c>
      <c r="J17" s="22">
        <f t="shared" si="12"/>
        <v>1933.83</v>
      </c>
      <c r="K17" s="22">
        <f t="shared" si="14"/>
        <v>93.66</v>
      </c>
      <c r="L17" s="71">
        <f t="shared" si="11"/>
        <v>4047</v>
      </c>
      <c r="M17" s="72"/>
      <c r="N17" s="6">
        <f t="shared" ref="N17:N26" si="15">ROUND(L17*5%,0)</f>
        <v>202</v>
      </c>
      <c r="O17" s="6">
        <f>ROUND(D17*1,0)</f>
        <v>256</v>
      </c>
      <c r="P17" s="6">
        <f>SUM(L17:O17)</f>
        <v>4505</v>
      </c>
      <c r="AA17" s="3"/>
    </row>
    <row r="18" spans="1:27" ht="29.25" customHeight="1" x14ac:dyDescent="0.3">
      <c r="A18" s="39">
        <v>13</v>
      </c>
      <c r="B18" s="13" t="s">
        <v>40</v>
      </c>
      <c r="C18" s="50">
        <v>20675832</v>
      </c>
      <c r="D18" s="15">
        <v>109</v>
      </c>
      <c r="E18" s="2">
        <v>120</v>
      </c>
      <c r="F18" s="7">
        <f>E18*D18/1000</f>
        <v>13.08</v>
      </c>
      <c r="G18" s="2">
        <v>36</v>
      </c>
      <c r="H18" s="5">
        <f>G18*D18/1000</f>
        <v>3.92</v>
      </c>
      <c r="I18" s="16">
        <f>$I$5*D18</f>
        <v>859.69</v>
      </c>
      <c r="J18" s="22">
        <f>F18*$J$5</f>
        <v>325.04000000000002</v>
      </c>
      <c r="K18" s="22">
        <f>H18*$K$5</f>
        <v>95.61</v>
      </c>
      <c r="L18" s="71">
        <f>ROUND(SUM(I18:K18),0)</f>
        <v>1280</v>
      </c>
      <c r="M18" s="72"/>
      <c r="N18" s="6">
        <f>ROUND(L18*5%,0)</f>
        <v>64</v>
      </c>
      <c r="O18" s="17" t="s">
        <v>8</v>
      </c>
      <c r="P18" s="6">
        <f>SUM(L18:O18)</f>
        <v>1344</v>
      </c>
      <c r="AA18" s="3"/>
    </row>
    <row r="19" spans="1:27" ht="29.25" customHeight="1" x14ac:dyDescent="0.3">
      <c r="A19" s="39">
        <v>14</v>
      </c>
      <c r="B19" s="13" t="s">
        <v>65</v>
      </c>
      <c r="C19" s="50">
        <v>21230513</v>
      </c>
      <c r="D19" s="15">
        <v>121</v>
      </c>
      <c r="E19" s="2">
        <v>106</v>
      </c>
      <c r="F19" s="7">
        <f t="shared" si="7"/>
        <v>12.83</v>
      </c>
      <c r="G19" s="2">
        <v>42</v>
      </c>
      <c r="H19" s="5">
        <f t="shared" si="8"/>
        <v>5.08</v>
      </c>
      <c r="I19" s="16">
        <f>$I$5*D19</f>
        <v>954.34</v>
      </c>
      <c r="J19" s="22">
        <f t="shared" si="12"/>
        <v>318.83</v>
      </c>
      <c r="K19" s="22">
        <f t="shared" si="14"/>
        <v>123.9</v>
      </c>
      <c r="L19" s="71">
        <f t="shared" si="11"/>
        <v>1397</v>
      </c>
      <c r="M19" s="72"/>
      <c r="N19" s="6">
        <f t="shared" si="15"/>
        <v>70</v>
      </c>
      <c r="O19" s="17" t="s">
        <v>8</v>
      </c>
      <c r="P19" s="6">
        <f t="shared" si="13"/>
        <v>1467</v>
      </c>
      <c r="AA19" s="3"/>
    </row>
    <row r="20" spans="1:27" ht="29.25" customHeight="1" x14ac:dyDescent="0.3">
      <c r="A20" s="39">
        <v>15</v>
      </c>
      <c r="B20" s="13" t="s">
        <v>66</v>
      </c>
      <c r="C20" s="50">
        <v>22050165</v>
      </c>
      <c r="D20" s="15">
        <v>14</v>
      </c>
      <c r="E20" s="2">
        <v>207</v>
      </c>
      <c r="F20" s="7">
        <f t="shared" si="7"/>
        <v>2.9</v>
      </c>
      <c r="G20" s="2">
        <v>45</v>
      </c>
      <c r="H20" s="5">
        <f t="shared" si="8"/>
        <v>0.63</v>
      </c>
      <c r="I20" s="16">
        <f t="shared" si="9"/>
        <v>110.42</v>
      </c>
      <c r="J20" s="22">
        <f t="shared" si="12"/>
        <v>72.069999999999993</v>
      </c>
      <c r="K20" s="22">
        <f t="shared" si="10"/>
        <v>15.37</v>
      </c>
      <c r="L20" s="71">
        <f t="shared" si="11"/>
        <v>198</v>
      </c>
      <c r="M20" s="72"/>
      <c r="N20" s="6">
        <f t="shared" si="15"/>
        <v>10</v>
      </c>
      <c r="O20" s="17" t="s">
        <v>8</v>
      </c>
      <c r="P20" s="6">
        <f t="shared" si="13"/>
        <v>208</v>
      </c>
      <c r="AA20" s="3"/>
    </row>
    <row r="21" spans="1:27" ht="29.25" customHeight="1" x14ac:dyDescent="0.3">
      <c r="A21" s="39">
        <v>16</v>
      </c>
      <c r="B21" s="13" t="s">
        <v>67</v>
      </c>
      <c r="C21" s="50">
        <v>22099890</v>
      </c>
      <c r="D21" s="15">
        <v>340</v>
      </c>
      <c r="E21" s="2">
        <v>139</v>
      </c>
      <c r="F21" s="7">
        <f t="shared" si="7"/>
        <v>47.26</v>
      </c>
      <c r="G21" s="2">
        <v>18</v>
      </c>
      <c r="H21" s="5">
        <f t="shared" si="8"/>
        <v>6.12</v>
      </c>
      <c r="I21" s="16">
        <f>$I$5*D21</f>
        <v>2681.61</v>
      </c>
      <c r="J21" s="22">
        <f t="shared" si="12"/>
        <v>1174.4100000000001</v>
      </c>
      <c r="K21" s="22">
        <f>H21*$K$5</f>
        <v>149.27000000000001</v>
      </c>
      <c r="L21" s="71">
        <f t="shared" si="11"/>
        <v>4005</v>
      </c>
      <c r="M21" s="72"/>
      <c r="N21" s="6">
        <f t="shared" si="15"/>
        <v>200</v>
      </c>
      <c r="O21" s="17" t="s">
        <v>8</v>
      </c>
      <c r="P21" s="6">
        <f t="shared" si="13"/>
        <v>4205</v>
      </c>
      <c r="AA21" s="3"/>
    </row>
    <row r="22" spans="1:27" ht="29.25" customHeight="1" x14ac:dyDescent="0.3">
      <c r="A22" s="39">
        <v>17</v>
      </c>
      <c r="B22" s="13" t="s">
        <v>68</v>
      </c>
      <c r="C22" s="50">
        <v>22239029</v>
      </c>
      <c r="D22" s="15">
        <v>134</v>
      </c>
      <c r="E22" s="2">
        <v>48</v>
      </c>
      <c r="F22" s="7">
        <f t="shared" si="7"/>
        <v>6.43</v>
      </c>
      <c r="G22" s="2">
        <v>82</v>
      </c>
      <c r="H22" s="5">
        <f t="shared" si="8"/>
        <v>10.99</v>
      </c>
      <c r="I22" s="16">
        <f t="shared" si="9"/>
        <v>1056.8699999999999</v>
      </c>
      <c r="J22" s="22">
        <f t="shared" si="12"/>
        <v>159.79</v>
      </c>
      <c r="K22" s="22">
        <f t="shared" si="10"/>
        <v>268.05</v>
      </c>
      <c r="L22" s="71">
        <f t="shared" si="11"/>
        <v>1485</v>
      </c>
      <c r="M22" s="72"/>
      <c r="N22" s="6">
        <f t="shared" si="15"/>
        <v>74</v>
      </c>
      <c r="O22" s="6">
        <f>ROUND(D22*1,0)</f>
        <v>134</v>
      </c>
      <c r="P22" s="6">
        <f t="shared" si="13"/>
        <v>1693</v>
      </c>
      <c r="AA22" s="3"/>
    </row>
    <row r="23" spans="1:27" ht="29.25" customHeight="1" x14ac:dyDescent="0.3">
      <c r="A23" s="39">
        <v>18</v>
      </c>
      <c r="B23" s="13" t="s">
        <v>69</v>
      </c>
      <c r="C23" s="61">
        <v>22415854</v>
      </c>
      <c r="D23" s="15">
        <v>864</v>
      </c>
      <c r="E23" s="2">
        <v>299</v>
      </c>
      <c r="F23" s="63">
        <f>(E23*D23/1000)+(D24*E24/1000)</f>
        <v>259.25</v>
      </c>
      <c r="G23" s="2">
        <v>36</v>
      </c>
      <c r="H23" s="64">
        <f>(G23*D23/1000)+(D24*G24/1000)</f>
        <v>31.2</v>
      </c>
      <c r="I23" s="65">
        <f>$I$5*(D23+D24)</f>
        <v>6853.89</v>
      </c>
      <c r="J23" s="66">
        <f>F23*$J$5</f>
        <v>6442.36</v>
      </c>
      <c r="K23" s="66">
        <f>H23*$K$5</f>
        <v>760.97</v>
      </c>
      <c r="L23" s="67">
        <f>ROUND(SUM(I23:K24),0)</f>
        <v>14057</v>
      </c>
      <c r="M23" s="68"/>
      <c r="N23" s="59">
        <f>ROUND(L23*5%,0)</f>
        <v>703</v>
      </c>
      <c r="O23" s="59">
        <f>ROUND((D23+D24)*1,0)</f>
        <v>869</v>
      </c>
      <c r="P23" s="59">
        <f>SUM(L23:O23)</f>
        <v>15629</v>
      </c>
      <c r="AA23" s="3"/>
    </row>
    <row r="24" spans="1:27" ht="29.25" customHeight="1" x14ac:dyDescent="0.3">
      <c r="A24" s="39">
        <v>19</v>
      </c>
      <c r="B24" s="13" t="s">
        <v>110</v>
      </c>
      <c r="C24" s="62"/>
      <c r="D24" s="15">
        <v>5</v>
      </c>
      <c r="E24" s="2">
        <v>182</v>
      </c>
      <c r="F24" s="60"/>
      <c r="G24" s="2">
        <v>20</v>
      </c>
      <c r="H24" s="60"/>
      <c r="I24" s="60"/>
      <c r="J24" s="60"/>
      <c r="K24" s="60"/>
      <c r="L24" s="69"/>
      <c r="M24" s="70"/>
      <c r="N24" s="60"/>
      <c r="O24" s="60"/>
      <c r="P24" s="60"/>
      <c r="AA24" s="3"/>
    </row>
    <row r="25" spans="1:27" ht="29.25" customHeight="1" x14ac:dyDescent="0.3">
      <c r="A25" s="39">
        <v>20</v>
      </c>
      <c r="B25" s="13" t="s">
        <v>70</v>
      </c>
      <c r="C25" s="47">
        <v>22522453</v>
      </c>
      <c r="D25" s="15">
        <v>5303</v>
      </c>
      <c r="E25" s="2">
        <v>71</v>
      </c>
      <c r="F25" s="7">
        <f t="shared" si="7"/>
        <v>376.51</v>
      </c>
      <c r="G25" s="2">
        <v>34</v>
      </c>
      <c r="H25" s="5">
        <f t="shared" si="8"/>
        <v>180.3</v>
      </c>
      <c r="I25" s="16">
        <f t="shared" si="9"/>
        <v>41825.29</v>
      </c>
      <c r="J25" s="22">
        <f t="shared" si="12"/>
        <v>9356.27</v>
      </c>
      <c r="K25" s="22">
        <f t="shared" si="10"/>
        <v>4397.5200000000004</v>
      </c>
      <c r="L25" s="71">
        <f t="shared" si="11"/>
        <v>55579</v>
      </c>
      <c r="M25" s="72"/>
      <c r="N25" s="6">
        <f t="shared" si="15"/>
        <v>2779</v>
      </c>
      <c r="O25" s="17" t="s">
        <v>8</v>
      </c>
      <c r="P25" s="6">
        <f>SUM(L25:O25)</f>
        <v>58358</v>
      </c>
      <c r="AA25" s="3"/>
    </row>
    <row r="26" spans="1:27" ht="29.25" customHeight="1" x14ac:dyDescent="0.3">
      <c r="A26" s="39">
        <v>21</v>
      </c>
      <c r="B26" s="13" t="s">
        <v>41</v>
      </c>
      <c r="C26" s="47">
        <v>22749711</v>
      </c>
      <c r="D26" s="15">
        <v>88</v>
      </c>
      <c r="E26" s="2">
        <v>334</v>
      </c>
      <c r="F26" s="7">
        <f t="shared" si="7"/>
        <v>29.39</v>
      </c>
      <c r="G26" s="2">
        <v>3</v>
      </c>
      <c r="H26" s="5">
        <f t="shared" si="8"/>
        <v>0.26</v>
      </c>
      <c r="I26" s="16">
        <f>$I$5*D26</f>
        <v>694.06</v>
      </c>
      <c r="J26" s="22">
        <f t="shared" si="12"/>
        <v>730.34</v>
      </c>
      <c r="K26" s="22">
        <f>H26*$K$5</f>
        <v>6.34</v>
      </c>
      <c r="L26" s="71">
        <f t="shared" si="11"/>
        <v>1431</v>
      </c>
      <c r="M26" s="72"/>
      <c r="N26" s="6">
        <f t="shared" si="15"/>
        <v>72</v>
      </c>
      <c r="O26" s="6">
        <f>ROUND(D26*1,0)</f>
        <v>88</v>
      </c>
      <c r="P26" s="6">
        <f t="shared" si="13"/>
        <v>1591</v>
      </c>
      <c r="AA26" s="3"/>
    </row>
    <row r="27" spans="1:27" ht="29.25" customHeight="1" x14ac:dyDescent="0.3">
      <c r="A27" s="39">
        <v>22</v>
      </c>
      <c r="B27" s="13" t="s">
        <v>42</v>
      </c>
      <c r="C27" s="61">
        <v>22822281</v>
      </c>
      <c r="D27" s="15">
        <v>1733</v>
      </c>
      <c r="E27" s="2">
        <v>188</v>
      </c>
      <c r="F27" s="63">
        <f>(D27*E27+D28*E28+D29*E29+D30*E30+D31*E31)/1000</f>
        <v>2772.72</v>
      </c>
      <c r="G27" s="2">
        <v>25</v>
      </c>
      <c r="H27" s="64">
        <f>(D27*G27+D28*G28+D29*G29+D30*G30+D31*G31)/1000</f>
        <v>583.99</v>
      </c>
      <c r="I27" s="65">
        <f>$I$5*(D27+D28+D29+D30+D31)</f>
        <v>115443.48</v>
      </c>
      <c r="J27" s="66">
        <f>F27*$J$5</f>
        <v>68902.09</v>
      </c>
      <c r="K27" s="66">
        <f>H27*$K$5</f>
        <v>14243.52</v>
      </c>
      <c r="L27" s="67">
        <f>ROUND(SUM(I27+J27+K27),0)</f>
        <v>198589</v>
      </c>
      <c r="M27" s="68"/>
      <c r="N27" s="59">
        <f>ROUND(L27*5%,0)</f>
        <v>9929</v>
      </c>
      <c r="O27" s="59" t="s">
        <v>10</v>
      </c>
      <c r="P27" s="59">
        <f>SUM(L27:O31)</f>
        <v>208518</v>
      </c>
      <c r="AA27" s="3"/>
    </row>
    <row r="28" spans="1:27" ht="29.25" customHeight="1" x14ac:dyDescent="0.3">
      <c r="A28" s="39">
        <v>23</v>
      </c>
      <c r="B28" s="13" t="s">
        <v>43</v>
      </c>
      <c r="C28" s="78"/>
      <c r="D28" s="15">
        <v>1019</v>
      </c>
      <c r="E28" s="2">
        <v>87</v>
      </c>
      <c r="F28" s="80"/>
      <c r="G28" s="2">
        <v>35</v>
      </c>
      <c r="H28" s="81"/>
      <c r="I28" s="82"/>
      <c r="J28" s="83">
        <f>SUM(F28*$J$5)</f>
        <v>0</v>
      </c>
      <c r="K28" s="83">
        <f t="shared" si="10"/>
        <v>0</v>
      </c>
      <c r="L28" s="129"/>
      <c r="M28" s="130"/>
      <c r="N28" s="84"/>
      <c r="O28" s="73"/>
      <c r="P28" s="75"/>
      <c r="AA28" s="3"/>
    </row>
    <row r="29" spans="1:27" ht="29.25" customHeight="1" x14ac:dyDescent="0.3">
      <c r="A29" s="39">
        <v>24</v>
      </c>
      <c r="B29" s="13" t="s">
        <v>44</v>
      </c>
      <c r="C29" s="78"/>
      <c r="D29" s="15">
        <v>9612</v>
      </c>
      <c r="E29" s="2">
        <v>202</v>
      </c>
      <c r="F29" s="80"/>
      <c r="G29" s="2">
        <v>47.25</v>
      </c>
      <c r="H29" s="81"/>
      <c r="I29" s="82"/>
      <c r="J29" s="83">
        <f>SUM(F29*$J$5)</f>
        <v>0</v>
      </c>
      <c r="K29" s="83">
        <f t="shared" si="10"/>
        <v>0</v>
      </c>
      <c r="L29" s="129"/>
      <c r="M29" s="130"/>
      <c r="N29" s="84"/>
      <c r="O29" s="73"/>
      <c r="P29" s="75"/>
      <c r="AA29" s="3"/>
    </row>
    <row r="30" spans="1:27" ht="29.25" customHeight="1" x14ac:dyDescent="0.3">
      <c r="A30" s="39">
        <v>25</v>
      </c>
      <c r="B30" s="13" t="s">
        <v>71</v>
      </c>
      <c r="C30" s="79"/>
      <c r="D30" s="15">
        <v>1790</v>
      </c>
      <c r="E30" s="2">
        <v>208</v>
      </c>
      <c r="F30" s="74"/>
      <c r="G30" s="2">
        <v>23</v>
      </c>
      <c r="H30" s="74"/>
      <c r="I30" s="74"/>
      <c r="J30" s="74"/>
      <c r="K30" s="74"/>
      <c r="L30" s="131"/>
      <c r="M30" s="132"/>
      <c r="N30" s="85"/>
      <c r="O30" s="74"/>
      <c r="P30" s="76"/>
      <c r="AA30" s="3"/>
    </row>
    <row r="31" spans="1:27" ht="29.25" customHeight="1" x14ac:dyDescent="0.3">
      <c r="A31" s="39">
        <v>26</v>
      </c>
      <c r="B31" s="13" t="s">
        <v>58</v>
      </c>
      <c r="C31" s="62"/>
      <c r="D31" s="15">
        <v>483</v>
      </c>
      <c r="E31" s="2">
        <v>91.75</v>
      </c>
      <c r="F31" s="60"/>
      <c r="G31" s="2">
        <v>20</v>
      </c>
      <c r="H31" s="60"/>
      <c r="I31" s="60"/>
      <c r="J31" s="60"/>
      <c r="K31" s="60"/>
      <c r="L31" s="69"/>
      <c r="M31" s="70"/>
      <c r="N31" s="77"/>
      <c r="O31" s="60"/>
      <c r="P31" s="77"/>
      <c r="AA31" s="3"/>
    </row>
    <row r="32" spans="1:27" ht="29.25" customHeight="1" x14ac:dyDescent="0.3">
      <c r="A32" s="39">
        <v>27</v>
      </c>
      <c r="B32" s="13" t="s">
        <v>53</v>
      </c>
      <c r="C32" s="52">
        <v>22998485</v>
      </c>
      <c r="D32" s="15">
        <v>890</v>
      </c>
      <c r="E32" s="2">
        <v>65</v>
      </c>
      <c r="F32" s="7">
        <f>E32*D32/1000</f>
        <v>57.85</v>
      </c>
      <c r="G32" s="2">
        <v>11</v>
      </c>
      <c r="H32" s="5">
        <f>G32*D32/1000</f>
        <v>9.7899999999999991</v>
      </c>
      <c r="I32" s="16">
        <f>$I$5*D32</f>
        <v>7019.52</v>
      </c>
      <c r="J32" s="22">
        <f t="shared" ref="J32:J37" si="16">F32*$J$5</f>
        <v>1437.57</v>
      </c>
      <c r="K32" s="22">
        <f>H32*$K$5</f>
        <v>238.78</v>
      </c>
      <c r="L32" s="71">
        <f t="shared" ref="L32:L37" si="17">ROUND(SUM(I32:K32),0)</f>
        <v>8696</v>
      </c>
      <c r="M32" s="72"/>
      <c r="N32" s="6">
        <f t="shared" ref="N32:N34" si="18">ROUND(L32*5%,0)</f>
        <v>435</v>
      </c>
      <c r="O32" s="17" t="s">
        <v>8</v>
      </c>
      <c r="P32" s="6">
        <f t="shared" ref="P32:P34" si="19">SUM(L32:O32)</f>
        <v>9131</v>
      </c>
      <c r="AA32" s="3"/>
    </row>
    <row r="33" spans="1:27" ht="29.25" customHeight="1" x14ac:dyDescent="0.3">
      <c r="A33" s="39">
        <v>28</v>
      </c>
      <c r="B33" s="13" t="s">
        <v>72</v>
      </c>
      <c r="C33" s="50">
        <v>23010965</v>
      </c>
      <c r="D33" s="15">
        <v>10</v>
      </c>
      <c r="E33" s="2">
        <v>358</v>
      </c>
      <c r="F33" s="7">
        <f>E33*D33/1000</f>
        <v>3.58</v>
      </c>
      <c r="G33" s="2">
        <v>66</v>
      </c>
      <c r="H33" s="5">
        <f>G33*D33/1000</f>
        <v>0.66</v>
      </c>
      <c r="I33" s="16">
        <f>$I$5*D33</f>
        <v>78.87</v>
      </c>
      <c r="J33" s="22">
        <f t="shared" si="16"/>
        <v>88.96</v>
      </c>
      <c r="K33" s="22">
        <f t="shared" si="10"/>
        <v>16.100000000000001</v>
      </c>
      <c r="L33" s="71">
        <f t="shared" si="17"/>
        <v>184</v>
      </c>
      <c r="M33" s="72"/>
      <c r="N33" s="6">
        <f t="shared" si="18"/>
        <v>9</v>
      </c>
      <c r="O33" s="17" t="s">
        <v>8</v>
      </c>
      <c r="P33" s="6">
        <f>SUM(L33:O33)</f>
        <v>193</v>
      </c>
      <c r="AA33" s="3"/>
    </row>
    <row r="34" spans="1:27" ht="31.8" customHeight="1" x14ac:dyDescent="0.3">
      <c r="A34" s="39">
        <v>29</v>
      </c>
      <c r="B34" s="13" t="s">
        <v>45</v>
      </c>
      <c r="C34" s="50">
        <v>23278935</v>
      </c>
      <c r="D34" s="15">
        <v>21</v>
      </c>
      <c r="E34" s="2">
        <v>136</v>
      </c>
      <c r="F34" s="7">
        <f>E34*D34/1000</f>
        <v>2.86</v>
      </c>
      <c r="G34" s="2">
        <v>7</v>
      </c>
      <c r="H34" s="5">
        <f>G34*D34/1000</f>
        <v>0.15</v>
      </c>
      <c r="I34" s="16">
        <f>$I$5*D34</f>
        <v>165.63</v>
      </c>
      <c r="J34" s="22">
        <f t="shared" si="16"/>
        <v>71.069999999999993</v>
      </c>
      <c r="K34" s="22">
        <f t="shared" si="10"/>
        <v>3.66</v>
      </c>
      <c r="L34" s="71">
        <f t="shared" si="17"/>
        <v>240</v>
      </c>
      <c r="M34" s="72"/>
      <c r="N34" s="6">
        <f t="shared" si="18"/>
        <v>12</v>
      </c>
      <c r="O34" s="6">
        <f>ROUND(D34*1,0)</f>
        <v>21</v>
      </c>
      <c r="P34" s="6">
        <f t="shared" si="19"/>
        <v>273</v>
      </c>
      <c r="AA34" s="3"/>
    </row>
    <row r="35" spans="1:27" ht="31.8" customHeight="1" x14ac:dyDescent="0.3">
      <c r="A35" s="39">
        <v>30</v>
      </c>
      <c r="B35" s="13" t="s">
        <v>46</v>
      </c>
      <c r="C35" s="61">
        <v>23292535</v>
      </c>
      <c r="D35" s="15">
        <v>136</v>
      </c>
      <c r="E35" s="2">
        <v>180</v>
      </c>
      <c r="F35" s="63">
        <f>(E35*D35+D36*E36)/1000</f>
        <v>24.92</v>
      </c>
      <c r="G35" s="2">
        <v>74</v>
      </c>
      <c r="H35" s="64">
        <f>(G35*D35+D36*G36)/1000</f>
        <v>10.24</v>
      </c>
      <c r="I35" s="65">
        <f>$I$5*(D35+D36)</f>
        <v>1277.71</v>
      </c>
      <c r="J35" s="66">
        <f>F35*$J$5</f>
        <v>619.26</v>
      </c>
      <c r="K35" s="66">
        <f>H35*$K$5</f>
        <v>249.75</v>
      </c>
      <c r="L35" s="67">
        <f>ROUND(SUM(I35:K36),0)</f>
        <v>2147</v>
      </c>
      <c r="M35" s="68"/>
      <c r="N35" s="59">
        <f>ROUND(L35*5%,0)</f>
        <v>107</v>
      </c>
      <c r="O35" s="100" t="s">
        <v>8</v>
      </c>
      <c r="P35" s="59">
        <f>SUM(L35:O36)</f>
        <v>2254</v>
      </c>
      <c r="AA35" s="3"/>
    </row>
    <row r="36" spans="1:27" ht="31.8" customHeight="1" x14ac:dyDescent="0.3">
      <c r="A36" s="39">
        <v>31</v>
      </c>
      <c r="B36" s="13" t="s">
        <v>113</v>
      </c>
      <c r="C36" s="62"/>
      <c r="D36" s="15">
        <v>26</v>
      </c>
      <c r="E36" s="2">
        <v>16.75</v>
      </c>
      <c r="F36" s="60"/>
      <c r="G36" s="2">
        <v>6.75</v>
      </c>
      <c r="H36" s="60"/>
      <c r="I36" s="60"/>
      <c r="J36" s="60"/>
      <c r="K36" s="60"/>
      <c r="L36" s="69"/>
      <c r="M36" s="70"/>
      <c r="N36" s="60"/>
      <c r="O36" s="60"/>
      <c r="P36" s="60"/>
      <c r="AA36" s="3"/>
    </row>
    <row r="37" spans="1:27" ht="31.8" customHeight="1" x14ac:dyDescent="0.3">
      <c r="A37" s="39">
        <v>32</v>
      </c>
      <c r="B37" s="13" t="s">
        <v>73</v>
      </c>
      <c r="C37" s="50">
        <v>23527104</v>
      </c>
      <c r="D37" s="15">
        <v>2925</v>
      </c>
      <c r="E37" s="2">
        <v>82.75</v>
      </c>
      <c r="F37" s="7">
        <f>E37*D37/1000</f>
        <v>242.04</v>
      </c>
      <c r="G37" s="2">
        <v>17.5</v>
      </c>
      <c r="H37" s="5">
        <f>G37*D37/1000</f>
        <v>51.19</v>
      </c>
      <c r="I37" s="16">
        <f>$I$5*D37</f>
        <v>23069.77</v>
      </c>
      <c r="J37" s="22">
        <f t="shared" si="16"/>
        <v>6014.69</v>
      </c>
      <c r="K37" s="22">
        <f t="shared" si="10"/>
        <v>1248.52</v>
      </c>
      <c r="L37" s="71">
        <f t="shared" si="17"/>
        <v>30333</v>
      </c>
      <c r="M37" s="72"/>
      <c r="N37" s="6">
        <f>ROUND(L37*5%,0)</f>
        <v>1517</v>
      </c>
      <c r="O37" s="17" t="s">
        <v>57</v>
      </c>
      <c r="P37" s="6">
        <f>SUM(L37:O37)</f>
        <v>31850</v>
      </c>
      <c r="AA37" s="3"/>
    </row>
    <row r="38" spans="1:27" ht="31.8" customHeight="1" x14ac:dyDescent="0.3">
      <c r="A38" s="39">
        <v>33</v>
      </c>
      <c r="B38" s="13" t="s">
        <v>47</v>
      </c>
      <c r="C38" s="61">
        <v>23588039</v>
      </c>
      <c r="D38" s="15">
        <v>270</v>
      </c>
      <c r="E38" s="2">
        <v>14.5</v>
      </c>
      <c r="F38" s="63">
        <f>(E38*D38+E39*D39)/1000</f>
        <v>40.61</v>
      </c>
      <c r="G38" s="2">
        <v>6.25</v>
      </c>
      <c r="H38" s="64">
        <f>(G38*D38+G39*D39)/1000</f>
        <v>3.36</v>
      </c>
      <c r="I38" s="65">
        <f>$I$5*(D38+D39)</f>
        <v>8707.36</v>
      </c>
      <c r="J38" s="66">
        <f>F38*$J$5</f>
        <v>1009.16</v>
      </c>
      <c r="K38" s="66">
        <f t="shared" si="10"/>
        <v>81.95</v>
      </c>
      <c r="L38" s="67">
        <f>ROUND(SUM(I38:K39),0)</f>
        <v>9798</v>
      </c>
      <c r="M38" s="133"/>
      <c r="N38" s="96">
        <f>ROUND(L38*5%,0)</f>
        <v>490</v>
      </c>
      <c r="O38" s="100" t="s">
        <v>8</v>
      </c>
      <c r="P38" s="96">
        <f>SUM(L38:O39)</f>
        <v>10288</v>
      </c>
      <c r="AA38" s="3"/>
    </row>
    <row r="39" spans="1:27" ht="31.8" customHeight="1" x14ac:dyDescent="0.3">
      <c r="A39" s="39">
        <v>34</v>
      </c>
      <c r="B39" s="13" t="s">
        <v>74</v>
      </c>
      <c r="C39" s="62"/>
      <c r="D39" s="15">
        <v>834</v>
      </c>
      <c r="E39" s="2">
        <v>44</v>
      </c>
      <c r="F39" s="105"/>
      <c r="G39" s="2">
        <v>2</v>
      </c>
      <c r="H39" s="106"/>
      <c r="I39" s="102"/>
      <c r="J39" s="102"/>
      <c r="K39" s="102"/>
      <c r="L39" s="134"/>
      <c r="M39" s="135"/>
      <c r="N39" s="97"/>
      <c r="O39" s="101"/>
      <c r="P39" s="97"/>
      <c r="AA39" s="3"/>
    </row>
    <row r="40" spans="1:27" ht="31.8" customHeight="1" x14ac:dyDescent="0.3">
      <c r="A40" s="39">
        <v>35</v>
      </c>
      <c r="B40" s="13" t="s">
        <v>48</v>
      </c>
      <c r="C40" s="52">
        <v>23708082</v>
      </c>
      <c r="D40" s="15">
        <v>261</v>
      </c>
      <c r="E40" s="2">
        <v>76</v>
      </c>
      <c r="F40" s="7">
        <f t="shared" ref="F40:F56" si="20">E40*D40/1000</f>
        <v>19.84</v>
      </c>
      <c r="G40" s="2">
        <v>2</v>
      </c>
      <c r="H40" s="5">
        <f t="shared" ref="H40:H56" si="21">G40*D40/1000</f>
        <v>0.52</v>
      </c>
      <c r="I40" s="16">
        <f t="shared" ref="I40:I56" si="22">$I$5*D40</f>
        <v>2058.5300000000002</v>
      </c>
      <c r="J40" s="22">
        <f>F40*$J$5</f>
        <v>493.02</v>
      </c>
      <c r="K40" s="22">
        <f t="shared" ref="K40:K59" si="23">H40*$K$5</f>
        <v>12.68</v>
      </c>
      <c r="L40" s="71">
        <f t="shared" ref="L40:L57" si="24">ROUND(SUM(I40:K40),0)</f>
        <v>2564</v>
      </c>
      <c r="M40" s="72"/>
      <c r="N40" s="6">
        <f>ROUND(L40*5%,0)</f>
        <v>128</v>
      </c>
      <c r="O40" s="6">
        <f>ROUND(D40*1,0)</f>
        <v>261</v>
      </c>
      <c r="P40" s="6">
        <f t="shared" ref="P40:P57" si="25">SUM(L40:O40)</f>
        <v>2953</v>
      </c>
      <c r="AA40" s="3"/>
    </row>
    <row r="41" spans="1:27" ht="31.8" customHeight="1" x14ac:dyDescent="0.3">
      <c r="A41" s="39">
        <v>36</v>
      </c>
      <c r="B41" s="13" t="s">
        <v>36</v>
      </c>
      <c r="C41" s="52">
        <v>23928467</v>
      </c>
      <c r="D41" s="15">
        <v>76</v>
      </c>
      <c r="E41" s="2">
        <v>25</v>
      </c>
      <c r="F41" s="7">
        <f>E41*D41/1000</f>
        <v>1.9</v>
      </c>
      <c r="G41" s="2">
        <v>3</v>
      </c>
      <c r="H41" s="5">
        <f>G41*D41/1000</f>
        <v>0.23</v>
      </c>
      <c r="I41" s="16">
        <f>$I$5*D41</f>
        <v>599.41999999999996</v>
      </c>
      <c r="J41" s="22">
        <f t="shared" ref="J41:J58" si="26">F41*$J$5</f>
        <v>47.22</v>
      </c>
      <c r="K41" s="22">
        <f>H41*$K$5</f>
        <v>5.61</v>
      </c>
      <c r="L41" s="71">
        <f t="shared" si="24"/>
        <v>652</v>
      </c>
      <c r="M41" s="72"/>
      <c r="N41" s="6">
        <f t="shared" ref="N41:N57" si="27">ROUND(L41*5%,0)</f>
        <v>33</v>
      </c>
      <c r="O41" s="6">
        <f>ROUND(D41*1,0)</f>
        <v>76</v>
      </c>
      <c r="P41" s="6">
        <f t="shared" si="25"/>
        <v>761</v>
      </c>
      <c r="AA41" s="3"/>
    </row>
    <row r="42" spans="1:27" ht="31.8" customHeight="1" x14ac:dyDescent="0.3">
      <c r="A42" s="39">
        <v>37</v>
      </c>
      <c r="B42" s="13" t="s">
        <v>112</v>
      </c>
      <c r="C42" s="50">
        <v>24968515</v>
      </c>
      <c r="D42" s="15">
        <v>93</v>
      </c>
      <c r="E42" s="2">
        <v>88</v>
      </c>
      <c r="F42" s="5">
        <f>E42*D42/1000</f>
        <v>8.18</v>
      </c>
      <c r="G42" s="2">
        <v>22</v>
      </c>
      <c r="H42" s="5">
        <f>G42*D42/1000</f>
        <v>2.0499999999999998</v>
      </c>
      <c r="I42" s="16">
        <f>$I$5*D42</f>
        <v>733.5</v>
      </c>
      <c r="J42" s="22">
        <f>F42*$J$5</f>
        <v>203.27</v>
      </c>
      <c r="K42" s="22">
        <f>H42*$K$5</f>
        <v>50</v>
      </c>
      <c r="L42" s="71">
        <f>ROUND(SUM(I42:K42),0)</f>
        <v>987</v>
      </c>
      <c r="M42" s="72"/>
      <c r="N42" s="6">
        <f>ROUND(L42*5%,0)</f>
        <v>49</v>
      </c>
      <c r="O42" s="17" t="s">
        <v>8</v>
      </c>
      <c r="P42" s="6">
        <f>SUM(L42:O42)</f>
        <v>1036</v>
      </c>
      <c r="AA42" s="3"/>
    </row>
    <row r="43" spans="1:27" ht="31.8" customHeight="1" x14ac:dyDescent="0.3">
      <c r="A43" s="39">
        <v>38</v>
      </c>
      <c r="B43" s="13" t="s">
        <v>75</v>
      </c>
      <c r="C43" s="50">
        <v>27378822</v>
      </c>
      <c r="D43" s="15">
        <v>39</v>
      </c>
      <c r="E43" s="2">
        <v>106</v>
      </c>
      <c r="F43" s="7">
        <f t="shared" si="20"/>
        <v>4.13</v>
      </c>
      <c r="G43" s="2">
        <v>28</v>
      </c>
      <c r="H43" s="5">
        <f t="shared" si="21"/>
        <v>1.0900000000000001</v>
      </c>
      <c r="I43" s="16">
        <f t="shared" si="22"/>
        <v>307.60000000000002</v>
      </c>
      <c r="J43" s="22">
        <f t="shared" si="26"/>
        <v>102.63</v>
      </c>
      <c r="K43" s="22">
        <f t="shared" si="23"/>
        <v>26.59</v>
      </c>
      <c r="L43" s="71">
        <f t="shared" si="24"/>
        <v>437</v>
      </c>
      <c r="M43" s="72"/>
      <c r="N43" s="6">
        <f t="shared" si="27"/>
        <v>22</v>
      </c>
      <c r="O43" s="17" t="s">
        <v>8</v>
      </c>
      <c r="P43" s="6">
        <f t="shared" si="25"/>
        <v>459</v>
      </c>
      <c r="AA43" s="3"/>
    </row>
    <row r="44" spans="1:27" ht="31.8" customHeight="1" x14ac:dyDescent="0.3">
      <c r="A44" s="39">
        <v>39</v>
      </c>
      <c r="B44" s="13" t="s">
        <v>49</v>
      </c>
      <c r="C44" s="50">
        <v>27441206</v>
      </c>
      <c r="D44" s="15">
        <v>25</v>
      </c>
      <c r="E44" s="2">
        <v>48</v>
      </c>
      <c r="F44" s="7">
        <f t="shared" si="20"/>
        <v>1.2</v>
      </c>
      <c r="G44" s="2">
        <v>2</v>
      </c>
      <c r="H44" s="5">
        <f t="shared" si="21"/>
        <v>0.05</v>
      </c>
      <c r="I44" s="16">
        <f t="shared" si="22"/>
        <v>197.18</v>
      </c>
      <c r="J44" s="22">
        <f t="shared" si="26"/>
        <v>29.82</v>
      </c>
      <c r="K44" s="22">
        <f t="shared" si="23"/>
        <v>1.22</v>
      </c>
      <c r="L44" s="71">
        <f t="shared" si="24"/>
        <v>228</v>
      </c>
      <c r="M44" s="72"/>
      <c r="N44" s="6">
        <f t="shared" si="27"/>
        <v>11</v>
      </c>
      <c r="O44" s="17" t="s">
        <v>8</v>
      </c>
      <c r="P44" s="6">
        <f t="shared" si="25"/>
        <v>239</v>
      </c>
      <c r="AA44" s="3"/>
    </row>
    <row r="45" spans="1:27" ht="31.8" customHeight="1" x14ac:dyDescent="0.3">
      <c r="A45" s="39">
        <v>40</v>
      </c>
      <c r="B45" s="13" t="s">
        <v>76</v>
      </c>
      <c r="C45" s="50">
        <v>28135985</v>
      </c>
      <c r="D45" s="15">
        <v>73</v>
      </c>
      <c r="E45" s="2">
        <v>134</v>
      </c>
      <c r="F45" s="7">
        <f t="shared" si="20"/>
        <v>9.7799999999999994</v>
      </c>
      <c r="G45" s="2">
        <v>32</v>
      </c>
      <c r="H45" s="5">
        <f t="shared" si="21"/>
        <v>2.34</v>
      </c>
      <c r="I45" s="16">
        <f t="shared" si="22"/>
        <v>575.76</v>
      </c>
      <c r="J45" s="22">
        <f t="shared" si="26"/>
        <v>243.03</v>
      </c>
      <c r="K45" s="22">
        <f t="shared" si="23"/>
        <v>57.07</v>
      </c>
      <c r="L45" s="71">
        <f t="shared" si="24"/>
        <v>876</v>
      </c>
      <c r="M45" s="72"/>
      <c r="N45" s="6">
        <f t="shared" si="27"/>
        <v>44</v>
      </c>
      <c r="O45" s="6">
        <f>ROUND(D45*1,0)</f>
        <v>73</v>
      </c>
      <c r="P45" s="6">
        <f t="shared" si="25"/>
        <v>993</v>
      </c>
      <c r="AA45" s="3"/>
    </row>
    <row r="46" spans="1:27" ht="31.8" customHeight="1" x14ac:dyDescent="0.3">
      <c r="A46" s="39">
        <v>41</v>
      </c>
      <c r="B46" s="19" t="s">
        <v>2</v>
      </c>
      <c r="C46" s="50">
        <v>28425416</v>
      </c>
      <c r="D46" s="15">
        <v>211</v>
      </c>
      <c r="E46" s="2">
        <v>219</v>
      </c>
      <c r="F46" s="7">
        <f t="shared" si="20"/>
        <v>46.21</v>
      </c>
      <c r="G46" s="2">
        <v>47</v>
      </c>
      <c r="H46" s="5">
        <f t="shared" si="21"/>
        <v>9.92</v>
      </c>
      <c r="I46" s="16">
        <f t="shared" si="22"/>
        <v>1664.18</v>
      </c>
      <c r="J46" s="22">
        <f t="shared" si="26"/>
        <v>1148.32</v>
      </c>
      <c r="K46" s="22">
        <f t="shared" si="23"/>
        <v>241.95</v>
      </c>
      <c r="L46" s="71">
        <f>ROUND(SUM(I46:K46),0)</f>
        <v>3054</v>
      </c>
      <c r="M46" s="72"/>
      <c r="N46" s="6">
        <f t="shared" si="27"/>
        <v>153</v>
      </c>
      <c r="O46" s="6">
        <f>ROUND(D46*1,0)</f>
        <v>211</v>
      </c>
      <c r="P46" s="6">
        <f t="shared" si="25"/>
        <v>3418</v>
      </c>
      <c r="AA46" s="3"/>
    </row>
    <row r="47" spans="1:27" ht="29.25" customHeight="1" x14ac:dyDescent="0.3">
      <c r="A47" s="39">
        <v>42</v>
      </c>
      <c r="B47" s="13" t="s">
        <v>109</v>
      </c>
      <c r="C47" s="61">
        <v>28496495</v>
      </c>
      <c r="D47" s="15">
        <v>159</v>
      </c>
      <c r="E47" s="2">
        <v>185.5</v>
      </c>
      <c r="F47" s="63">
        <f>(D47*E47+D48*E48)/1000</f>
        <v>68.040000000000006</v>
      </c>
      <c r="G47" s="2">
        <v>39.25</v>
      </c>
      <c r="H47" s="64">
        <f>(D47*G47+D48*G48)/1000</f>
        <v>20.399999999999999</v>
      </c>
      <c r="I47" s="65">
        <f>$I$5*(D47+D48)</f>
        <v>3257.37</v>
      </c>
      <c r="J47" s="66">
        <f>$J$5*F47</f>
        <v>1690.79</v>
      </c>
      <c r="K47" s="66">
        <f>$K$5*H47</f>
        <v>497.56</v>
      </c>
      <c r="L47" s="67">
        <f>ROUND(SUM(I47:K48),0)</f>
        <v>5446</v>
      </c>
      <c r="M47" s="109"/>
      <c r="N47" s="59">
        <f>ROUND(L47*5%,0)</f>
        <v>272</v>
      </c>
      <c r="O47" s="59">
        <f>ROUND((D47+D48)*1,0)</f>
        <v>413</v>
      </c>
      <c r="P47" s="59">
        <f>SUM(L47:O48)</f>
        <v>6131</v>
      </c>
      <c r="AA47" s="3"/>
    </row>
    <row r="48" spans="1:27" ht="29.25" customHeight="1" x14ac:dyDescent="0.3">
      <c r="A48" s="39">
        <v>43</v>
      </c>
      <c r="B48" s="27" t="s">
        <v>54</v>
      </c>
      <c r="C48" s="62"/>
      <c r="D48" s="15">
        <v>254</v>
      </c>
      <c r="E48" s="2">
        <v>151.75</v>
      </c>
      <c r="F48" s="60"/>
      <c r="G48" s="2">
        <v>55.75</v>
      </c>
      <c r="H48" s="60"/>
      <c r="I48" s="60"/>
      <c r="J48" s="60"/>
      <c r="K48" s="60"/>
      <c r="L48" s="69"/>
      <c r="M48" s="70"/>
      <c r="N48" s="60"/>
      <c r="O48" s="60"/>
      <c r="P48" s="60"/>
      <c r="AA48" s="3"/>
    </row>
    <row r="49" spans="1:27" ht="29.25" customHeight="1" x14ac:dyDescent="0.3">
      <c r="A49" s="39">
        <v>44</v>
      </c>
      <c r="B49" s="13" t="s">
        <v>35</v>
      </c>
      <c r="C49" s="50">
        <v>28553306</v>
      </c>
      <c r="D49" s="15">
        <v>13063</v>
      </c>
      <c r="E49" s="2">
        <v>69.5</v>
      </c>
      <c r="F49" s="7">
        <f>E49*D49/1000</f>
        <v>907.88</v>
      </c>
      <c r="G49" s="2">
        <v>12.75</v>
      </c>
      <c r="H49" s="5">
        <f>G49*D49/1000</f>
        <v>166.55</v>
      </c>
      <c r="I49" s="16">
        <f>$I$5*D49</f>
        <v>103029.19</v>
      </c>
      <c r="J49" s="22">
        <f t="shared" si="26"/>
        <v>22560.82</v>
      </c>
      <c r="K49" s="22">
        <f>H49*$K$5</f>
        <v>4062.15</v>
      </c>
      <c r="L49" s="71">
        <f>ROUND(SUM(I49:K49),0)</f>
        <v>129652</v>
      </c>
      <c r="M49" s="72"/>
      <c r="N49" s="6">
        <f t="shared" si="27"/>
        <v>6483</v>
      </c>
      <c r="O49" s="17" t="s">
        <v>8</v>
      </c>
      <c r="P49" s="6">
        <f t="shared" si="25"/>
        <v>136135</v>
      </c>
      <c r="AA49" s="3"/>
    </row>
    <row r="50" spans="1:27" ht="29.25" customHeight="1" x14ac:dyDescent="0.3">
      <c r="A50" s="39">
        <v>45</v>
      </c>
      <c r="B50" s="27" t="s">
        <v>118</v>
      </c>
      <c r="C50" s="50">
        <v>28560783</v>
      </c>
      <c r="D50" s="15">
        <v>22</v>
      </c>
      <c r="E50" s="2">
        <v>181</v>
      </c>
      <c r="F50" s="38">
        <f>E50*D50/1000</f>
        <v>3.98</v>
      </c>
      <c r="G50" s="2">
        <v>33</v>
      </c>
      <c r="H50" s="5">
        <f>G50*D50/1000</f>
        <v>0.73</v>
      </c>
      <c r="I50" s="16">
        <f>$I$5*D50</f>
        <v>173.52</v>
      </c>
      <c r="J50" s="22">
        <f>F50*$J$5</f>
        <v>98.9</v>
      </c>
      <c r="K50" s="22">
        <f>H50*$K$5</f>
        <v>17.8</v>
      </c>
      <c r="L50" s="71">
        <f>ROUND(SUM(I50:K50),0)</f>
        <v>290</v>
      </c>
      <c r="M50" s="72"/>
      <c r="N50" s="49">
        <f>ROUND(L50*5%,0)</f>
        <v>15</v>
      </c>
      <c r="O50" s="49">
        <f>ROUND(D50*1,0)</f>
        <v>22</v>
      </c>
      <c r="P50" s="6">
        <f>SUM(L50:O50)</f>
        <v>327</v>
      </c>
      <c r="AA50" s="3"/>
    </row>
    <row r="51" spans="1:27" ht="29.25" customHeight="1" x14ac:dyDescent="0.3">
      <c r="A51" s="39">
        <v>46</v>
      </c>
      <c r="B51" s="13" t="s">
        <v>77</v>
      </c>
      <c r="C51" s="50">
        <v>29531512</v>
      </c>
      <c r="D51" s="15">
        <v>400</v>
      </c>
      <c r="E51" s="2">
        <v>30</v>
      </c>
      <c r="F51" s="7">
        <f t="shared" si="20"/>
        <v>12</v>
      </c>
      <c r="G51" s="2">
        <v>7</v>
      </c>
      <c r="H51" s="5">
        <f t="shared" si="21"/>
        <v>2.8</v>
      </c>
      <c r="I51" s="16">
        <f t="shared" si="22"/>
        <v>3154.84</v>
      </c>
      <c r="J51" s="22">
        <f t="shared" si="26"/>
        <v>298.2</v>
      </c>
      <c r="K51" s="22">
        <f t="shared" si="23"/>
        <v>68.290000000000006</v>
      </c>
      <c r="L51" s="71">
        <f t="shared" si="24"/>
        <v>3521</v>
      </c>
      <c r="M51" s="72"/>
      <c r="N51" s="6">
        <f t="shared" si="27"/>
        <v>176</v>
      </c>
      <c r="O51" s="17" t="s">
        <v>8</v>
      </c>
      <c r="P51" s="6">
        <f t="shared" si="25"/>
        <v>3697</v>
      </c>
      <c r="AA51" s="3"/>
    </row>
    <row r="52" spans="1:27" ht="29.25" customHeight="1" x14ac:dyDescent="0.3">
      <c r="A52" s="39">
        <v>47</v>
      </c>
      <c r="B52" s="13" t="s">
        <v>78</v>
      </c>
      <c r="C52" s="50">
        <v>30435973</v>
      </c>
      <c r="D52" s="15">
        <v>460</v>
      </c>
      <c r="E52" s="2">
        <v>198</v>
      </c>
      <c r="F52" s="7">
        <f t="shared" si="20"/>
        <v>91.08</v>
      </c>
      <c r="G52" s="2">
        <v>18</v>
      </c>
      <c r="H52" s="5">
        <f t="shared" si="21"/>
        <v>8.2799999999999994</v>
      </c>
      <c r="I52" s="16">
        <f t="shared" si="22"/>
        <v>3628.07</v>
      </c>
      <c r="J52" s="22">
        <f t="shared" si="26"/>
        <v>2263.34</v>
      </c>
      <c r="K52" s="22">
        <f t="shared" si="23"/>
        <v>201.95</v>
      </c>
      <c r="L52" s="71">
        <f t="shared" si="24"/>
        <v>6093</v>
      </c>
      <c r="M52" s="72"/>
      <c r="N52" s="6">
        <f t="shared" si="27"/>
        <v>305</v>
      </c>
      <c r="O52" s="17" t="s">
        <v>8</v>
      </c>
      <c r="P52" s="6">
        <f>SUM(L52:O52)</f>
        <v>6398</v>
      </c>
      <c r="AA52" s="3"/>
    </row>
    <row r="53" spans="1:27" ht="29.25" customHeight="1" x14ac:dyDescent="0.3">
      <c r="A53" s="39">
        <v>48</v>
      </c>
      <c r="B53" s="13" t="s">
        <v>106</v>
      </c>
      <c r="C53" s="50">
        <v>33029464</v>
      </c>
      <c r="D53" s="15">
        <v>7</v>
      </c>
      <c r="E53" s="2">
        <v>45.25</v>
      </c>
      <c r="F53" s="7">
        <f>E53*D53/1000</f>
        <v>0.32</v>
      </c>
      <c r="G53" s="2">
        <v>23</v>
      </c>
      <c r="H53" s="5">
        <f>G53*D53/1000</f>
        <v>0.16</v>
      </c>
      <c r="I53" s="16">
        <f>$I$5*D53</f>
        <v>55.21</v>
      </c>
      <c r="J53" s="22">
        <f>F53*$J$5</f>
        <v>7.95</v>
      </c>
      <c r="K53" s="22">
        <f>H53*$K$5</f>
        <v>3.9</v>
      </c>
      <c r="L53" s="71">
        <f>ROUND(SUM(I53:K53),0)</f>
        <v>67</v>
      </c>
      <c r="M53" s="72"/>
      <c r="N53" s="6">
        <f>ROUND(L53*5%,0)</f>
        <v>3</v>
      </c>
      <c r="O53" s="31" t="s">
        <v>57</v>
      </c>
      <c r="P53" s="6">
        <f>SUM(L53:O53)</f>
        <v>70</v>
      </c>
      <c r="AA53" s="3"/>
    </row>
    <row r="54" spans="1:27" ht="29.25" customHeight="1" x14ac:dyDescent="0.3">
      <c r="A54" s="39">
        <v>49</v>
      </c>
      <c r="B54" s="13" t="s">
        <v>50</v>
      </c>
      <c r="C54" s="50">
        <v>35120207</v>
      </c>
      <c r="D54" s="15">
        <v>7</v>
      </c>
      <c r="E54" s="2">
        <v>95</v>
      </c>
      <c r="F54" s="7">
        <f t="shared" si="20"/>
        <v>0.67</v>
      </c>
      <c r="G54" s="2">
        <v>30</v>
      </c>
      <c r="H54" s="5">
        <f t="shared" si="21"/>
        <v>0.21</v>
      </c>
      <c r="I54" s="16">
        <f t="shared" si="22"/>
        <v>55.21</v>
      </c>
      <c r="J54" s="22">
        <f t="shared" si="26"/>
        <v>16.649999999999999</v>
      </c>
      <c r="K54" s="22">
        <f t="shared" si="23"/>
        <v>5.12</v>
      </c>
      <c r="L54" s="71">
        <f t="shared" si="24"/>
        <v>77</v>
      </c>
      <c r="M54" s="72"/>
      <c r="N54" s="6">
        <f t="shared" si="27"/>
        <v>4</v>
      </c>
      <c r="O54" s="17" t="s">
        <v>8</v>
      </c>
      <c r="P54" s="6">
        <f t="shared" si="25"/>
        <v>81</v>
      </c>
      <c r="AA54" s="3"/>
    </row>
    <row r="55" spans="1:27" ht="29.25" customHeight="1" x14ac:dyDescent="0.3">
      <c r="A55" s="39">
        <v>50</v>
      </c>
      <c r="B55" s="13" t="s">
        <v>51</v>
      </c>
      <c r="C55" s="50">
        <v>36069452</v>
      </c>
      <c r="D55" s="15">
        <v>81</v>
      </c>
      <c r="E55" s="2">
        <v>161</v>
      </c>
      <c r="F55" s="7">
        <f t="shared" si="20"/>
        <v>13.04</v>
      </c>
      <c r="G55" s="2">
        <v>22</v>
      </c>
      <c r="H55" s="5">
        <f t="shared" si="21"/>
        <v>1.78</v>
      </c>
      <c r="I55" s="16">
        <f t="shared" si="22"/>
        <v>638.86</v>
      </c>
      <c r="J55" s="22">
        <f t="shared" si="26"/>
        <v>324.04000000000002</v>
      </c>
      <c r="K55" s="22">
        <f t="shared" si="23"/>
        <v>43.41</v>
      </c>
      <c r="L55" s="71">
        <f t="shared" si="24"/>
        <v>1006</v>
      </c>
      <c r="M55" s="72"/>
      <c r="N55" s="6">
        <f t="shared" si="27"/>
        <v>50</v>
      </c>
      <c r="O55" s="6">
        <f>ROUND(D55*1,0)</f>
        <v>81</v>
      </c>
      <c r="P55" s="6">
        <f t="shared" si="25"/>
        <v>1137</v>
      </c>
      <c r="AA55" s="3"/>
    </row>
    <row r="56" spans="1:27" ht="29.25" customHeight="1" x14ac:dyDescent="0.3">
      <c r="A56" s="39">
        <v>51</v>
      </c>
      <c r="B56" s="13" t="s">
        <v>30</v>
      </c>
      <c r="C56" s="50">
        <v>36249820</v>
      </c>
      <c r="D56" s="15">
        <v>41</v>
      </c>
      <c r="E56" s="2">
        <v>135</v>
      </c>
      <c r="F56" s="7">
        <f t="shared" si="20"/>
        <v>5.54</v>
      </c>
      <c r="G56" s="2">
        <v>36</v>
      </c>
      <c r="H56" s="5">
        <f t="shared" si="21"/>
        <v>1.48</v>
      </c>
      <c r="I56" s="16">
        <f t="shared" si="22"/>
        <v>323.37</v>
      </c>
      <c r="J56" s="22">
        <f t="shared" si="26"/>
        <v>137.66999999999999</v>
      </c>
      <c r="K56" s="22">
        <f t="shared" si="23"/>
        <v>36.1</v>
      </c>
      <c r="L56" s="71">
        <f t="shared" si="24"/>
        <v>497</v>
      </c>
      <c r="M56" s="72"/>
      <c r="N56" s="6">
        <f t="shared" si="27"/>
        <v>25</v>
      </c>
      <c r="O56" s="17" t="s">
        <v>8</v>
      </c>
      <c r="P56" s="6">
        <f t="shared" si="25"/>
        <v>522</v>
      </c>
      <c r="AA56" s="3"/>
    </row>
    <row r="57" spans="1:27" ht="29.25" customHeight="1" x14ac:dyDescent="0.3">
      <c r="A57" s="39">
        <v>52</v>
      </c>
      <c r="B57" s="13" t="s">
        <v>37</v>
      </c>
      <c r="C57" s="50">
        <v>36256096</v>
      </c>
      <c r="D57" s="15">
        <v>5</v>
      </c>
      <c r="E57" s="2">
        <v>66</v>
      </c>
      <c r="F57" s="7">
        <f>E57*D57/1000</f>
        <v>0.33</v>
      </c>
      <c r="G57" s="2">
        <v>28</v>
      </c>
      <c r="H57" s="5">
        <f>G57*D57/1000</f>
        <v>0.14000000000000001</v>
      </c>
      <c r="I57" s="16">
        <f>$I$5*D57</f>
        <v>39.44</v>
      </c>
      <c r="J57" s="22">
        <f t="shared" si="26"/>
        <v>8.1999999999999993</v>
      </c>
      <c r="K57" s="22">
        <f>H57*$K$5</f>
        <v>3.41</v>
      </c>
      <c r="L57" s="71">
        <f t="shared" si="24"/>
        <v>51</v>
      </c>
      <c r="M57" s="72"/>
      <c r="N57" s="6">
        <f t="shared" si="27"/>
        <v>3</v>
      </c>
      <c r="O57" s="6">
        <f>ROUND(D57*1,0)</f>
        <v>5</v>
      </c>
      <c r="P57" s="6">
        <f t="shared" si="25"/>
        <v>59</v>
      </c>
      <c r="AA57" s="3"/>
    </row>
    <row r="58" spans="1:27" ht="29.25" customHeight="1" x14ac:dyDescent="0.3">
      <c r="A58" s="39">
        <v>53</v>
      </c>
      <c r="B58" s="13" t="s">
        <v>79</v>
      </c>
      <c r="C58" s="50">
        <v>42746699</v>
      </c>
      <c r="D58" s="15">
        <v>16</v>
      </c>
      <c r="E58" s="2">
        <v>246</v>
      </c>
      <c r="F58" s="7">
        <f>E58*D58/1000</f>
        <v>3.94</v>
      </c>
      <c r="G58" s="2">
        <v>9</v>
      </c>
      <c r="H58" s="5">
        <f>G58*D58/1000</f>
        <v>0.14000000000000001</v>
      </c>
      <c r="I58" s="16">
        <f>$I$5*D58</f>
        <v>126.19</v>
      </c>
      <c r="J58" s="22">
        <f t="shared" si="26"/>
        <v>97.91</v>
      </c>
      <c r="K58" s="22">
        <f>H58*$K$5</f>
        <v>3.41</v>
      </c>
      <c r="L58" s="71">
        <f>ROUND(SUM(I58:K58),0)</f>
        <v>228</v>
      </c>
      <c r="M58" s="72"/>
      <c r="N58" s="6">
        <f>ROUND(L58*5%,0)</f>
        <v>11</v>
      </c>
      <c r="O58" s="6">
        <f>ROUND(D58*1,0)</f>
        <v>16</v>
      </c>
      <c r="P58" s="6">
        <f>SUM(L58:O58)</f>
        <v>255</v>
      </c>
      <c r="AA58" s="3"/>
    </row>
    <row r="59" spans="1:27" ht="29.25" customHeight="1" x14ac:dyDescent="0.3">
      <c r="A59" s="39">
        <v>54</v>
      </c>
      <c r="B59" s="13" t="s">
        <v>80</v>
      </c>
      <c r="C59" s="61">
        <v>47255708</v>
      </c>
      <c r="D59" s="15">
        <v>498</v>
      </c>
      <c r="E59" s="2">
        <v>297</v>
      </c>
      <c r="F59" s="63">
        <f>(D59*E59+D60*E60)/1000</f>
        <v>309.5</v>
      </c>
      <c r="G59" s="2">
        <v>50</v>
      </c>
      <c r="H59" s="64">
        <f>(G59*D59/1000)+(G60*D60/1000)</f>
        <v>60.05</v>
      </c>
      <c r="I59" s="65">
        <f>$I$5*(D59+D60)</f>
        <v>8399.76</v>
      </c>
      <c r="J59" s="66">
        <f>F59*$J$5</f>
        <v>7691.08</v>
      </c>
      <c r="K59" s="66">
        <f t="shared" si="23"/>
        <v>1464.62</v>
      </c>
      <c r="L59" s="67">
        <f>ROUND(SUM(I59:K60),0)</f>
        <v>17555</v>
      </c>
      <c r="M59" s="68"/>
      <c r="N59" s="96">
        <f>ROUND(L59*5%,0)</f>
        <v>878</v>
      </c>
      <c r="O59" s="100" t="s">
        <v>8</v>
      </c>
      <c r="P59" s="96">
        <f>SUM(L59:O59)</f>
        <v>18433</v>
      </c>
      <c r="AA59" s="3"/>
    </row>
    <row r="60" spans="1:27" ht="29.25" customHeight="1" x14ac:dyDescent="0.3">
      <c r="A60" s="39">
        <v>55</v>
      </c>
      <c r="B60" s="13" t="s">
        <v>31</v>
      </c>
      <c r="C60" s="107"/>
      <c r="D60" s="15">
        <v>567</v>
      </c>
      <c r="E60" s="2">
        <v>285</v>
      </c>
      <c r="F60" s="105"/>
      <c r="G60" s="2">
        <v>62</v>
      </c>
      <c r="H60" s="106"/>
      <c r="I60" s="102"/>
      <c r="J60" s="108"/>
      <c r="K60" s="108"/>
      <c r="L60" s="92"/>
      <c r="M60" s="93"/>
      <c r="N60" s="97"/>
      <c r="O60" s="101"/>
      <c r="P60" s="97"/>
      <c r="AA60" s="3"/>
    </row>
    <row r="61" spans="1:27" ht="29.25" customHeight="1" x14ac:dyDescent="0.3">
      <c r="A61" s="39">
        <v>56</v>
      </c>
      <c r="B61" s="20" t="s">
        <v>81</v>
      </c>
      <c r="C61" s="50">
        <v>53852577</v>
      </c>
      <c r="D61" s="15">
        <v>13</v>
      </c>
      <c r="E61" s="2">
        <v>30</v>
      </c>
      <c r="F61" s="7">
        <f t="shared" ref="F61:F84" si="28">E61*D61/1000</f>
        <v>0.39</v>
      </c>
      <c r="G61" s="2">
        <v>13</v>
      </c>
      <c r="H61" s="5">
        <f t="shared" ref="H61:H85" si="29">G61*D61/1000</f>
        <v>0.17</v>
      </c>
      <c r="I61" s="16">
        <f t="shared" ref="I61:I85" si="30">$I$5*D61</f>
        <v>102.53</v>
      </c>
      <c r="J61" s="22">
        <f>F61*$J$5</f>
        <v>9.69</v>
      </c>
      <c r="K61" s="22">
        <f t="shared" ref="K61:K79" si="31">H61*$K$5</f>
        <v>4.1500000000000004</v>
      </c>
      <c r="L61" s="71">
        <f>ROUND(SUM(I61:K61),0)</f>
        <v>116</v>
      </c>
      <c r="M61" s="72"/>
      <c r="N61" s="6">
        <f>ROUND(L61*5%,0)</f>
        <v>6</v>
      </c>
      <c r="O61" s="6">
        <f>ROUND(D61*1,0)</f>
        <v>13</v>
      </c>
      <c r="P61" s="6">
        <f>SUM(L61:O61)</f>
        <v>135</v>
      </c>
      <c r="AA61" s="3"/>
    </row>
    <row r="62" spans="1:27" ht="29.25" customHeight="1" x14ac:dyDescent="0.3">
      <c r="A62" s="39">
        <v>57</v>
      </c>
      <c r="B62" s="13" t="s">
        <v>82</v>
      </c>
      <c r="C62" s="14" t="s">
        <v>83</v>
      </c>
      <c r="D62" s="15">
        <v>75</v>
      </c>
      <c r="E62" s="2">
        <v>119</v>
      </c>
      <c r="F62" s="7">
        <f t="shared" si="28"/>
        <v>8.93</v>
      </c>
      <c r="G62" s="2">
        <v>50</v>
      </c>
      <c r="H62" s="5">
        <f t="shared" si="29"/>
        <v>3.75</v>
      </c>
      <c r="I62" s="16">
        <f t="shared" si="30"/>
        <v>591.53</v>
      </c>
      <c r="J62" s="22">
        <f t="shared" ref="J62:J86" si="32">F62*$J$5</f>
        <v>221.91</v>
      </c>
      <c r="K62" s="22">
        <f t="shared" si="31"/>
        <v>91.46</v>
      </c>
      <c r="L62" s="71">
        <f>ROUND(SUM(I62:K62),0)</f>
        <v>905</v>
      </c>
      <c r="M62" s="72"/>
      <c r="N62" s="6">
        <f>ROUND(L62*5%,0)</f>
        <v>45</v>
      </c>
      <c r="O62" s="6">
        <f>ROUND(D62*1,0)</f>
        <v>75</v>
      </c>
      <c r="P62" s="6">
        <f>SUM(L62:O62)</f>
        <v>1025</v>
      </c>
      <c r="AA62" s="3"/>
    </row>
    <row r="63" spans="1:27" ht="29.25" customHeight="1" x14ac:dyDescent="0.3">
      <c r="A63" s="39">
        <v>58</v>
      </c>
      <c r="B63" s="13" t="s">
        <v>84</v>
      </c>
      <c r="C63" s="14" t="s">
        <v>85</v>
      </c>
      <c r="D63" s="15">
        <v>17</v>
      </c>
      <c r="E63" s="2">
        <v>152</v>
      </c>
      <c r="F63" s="7">
        <f t="shared" si="28"/>
        <v>2.58</v>
      </c>
      <c r="G63" s="2">
        <v>31</v>
      </c>
      <c r="H63" s="5">
        <f t="shared" si="29"/>
        <v>0.53</v>
      </c>
      <c r="I63" s="16">
        <f t="shared" si="30"/>
        <v>134.08000000000001</v>
      </c>
      <c r="J63" s="22">
        <f t="shared" si="32"/>
        <v>64.11</v>
      </c>
      <c r="K63" s="22">
        <f t="shared" si="31"/>
        <v>12.93</v>
      </c>
      <c r="L63" s="71">
        <f>ROUND(SUM(I63:K63),0)</f>
        <v>211</v>
      </c>
      <c r="M63" s="72"/>
      <c r="N63" s="6">
        <f>ROUND(L63*5%,0)</f>
        <v>11</v>
      </c>
      <c r="O63" s="6">
        <f>ROUND(D63*1,0)</f>
        <v>17</v>
      </c>
      <c r="P63" s="6">
        <f>SUM(L63:O63)</f>
        <v>239</v>
      </c>
      <c r="AA63" s="3"/>
    </row>
    <row r="64" spans="1:27" ht="29.25" customHeight="1" x14ac:dyDescent="0.3">
      <c r="A64" s="39">
        <v>59</v>
      </c>
      <c r="B64" s="13" t="s">
        <v>3</v>
      </c>
      <c r="C64" s="50">
        <v>70685510</v>
      </c>
      <c r="D64" s="15">
        <v>38</v>
      </c>
      <c r="E64" s="2">
        <v>129</v>
      </c>
      <c r="F64" s="7">
        <f t="shared" si="28"/>
        <v>4.9000000000000004</v>
      </c>
      <c r="G64" s="2">
        <v>23</v>
      </c>
      <c r="H64" s="5">
        <f t="shared" si="29"/>
        <v>0.87</v>
      </c>
      <c r="I64" s="16">
        <f t="shared" si="30"/>
        <v>299.70999999999998</v>
      </c>
      <c r="J64" s="22">
        <f t="shared" si="32"/>
        <v>121.77</v>
      </c>
      <c r="K64" s="22">
        <f t="shared" si="31"/>
        <v>21.22</v>
      </c>
      <c r="L64" s="71">
        <f>ROUND(SUM(I64:K64),0)</f>
        <v>443</v>
      </c>
      <c r="M64" s="72"/>
      <c r="N64" s="6">
        <f>ROUND(L64*5%,0)</f>
        <v>22</v>
      </c>
      <c r="O64" s="6">
        <f>ROUND(D64*1,0)</f>
        <v>38</v>
      </c>
      <c r="P64" s="6">
        <f>SUM(L64:O64)</f>
        <v>503</v>
      </c>
      <c r="AA64" s="3"/>
    </row>
    <row r="65" spans="1:27" ht="29.25" customHeight="1" x14ac:dyDescent="0.3">
      <c r="A65" s="39">
        <v>60</v>
      </c>
      <c r="B65" s="13" t="s">
        <v>32</v>
      </c>
      <c r="C65" s="61">
        <v>70752257</v>
      </c>
      <c r="D65" s="15">
        <v>12437</v>
      </c>
      <c r="E65" s="2">
        <v>65.75</v>
      </c>
      <c r="F65" s="7">
        <f t="shared" si="28"/>
        <v>817.73</v>
      </c>
      <c r="G65" s="2">
        <v>10.5</v>
      </c>
      <c r="H65" s="5">
        <f t="shared" si="29"/>
        <v>130.59</v>
      </c>
      <c r="I65" s="16">
        <f>$I$5*D65</f>
        <v>98091.86</v>
      </c>
      <c r="J65" s="22">
        <f>F65*$J$5</f>
        <v>20320.59</v>
      </c>
      <c r="K65" s="22">
        <f t="shared" si="31"/>
        <v>3185.09</v>
      </c>
      <c r="L65" s="103">
        <f>ROUND(SUM(I65:K68),0)+8</f>
        <v>355624</v>
      </c>
      <c r="M65" s="6">
        <f>ROUND(SUM(I65:K65),0)</f>
        <v>121598</v>
      </c>
      <c r="N65" s="6">
        <f>ROUND((M65*5%),0)</f>
        <v>6080</v>
      </c>
      <c r="O65" s="17" t="s">
        <v>63</v>
      </c>
      <c r="P65" s="6">
        <f>SUM(M65:O65)</f>
        <v>127678</v>
      </c>
      <c r="AA65" s="3"/>
    </row>
    <row r="66" spans="1:27" ht="29.25" customHeight="1" x14ac:dyDescent="0.3">
      <c r="A66" s="39">
        <v>61</v>
      </c>
      <c r="B66" s="13" t="s">
        <v>86</v>
      </c>
      <c r="C66" s="78"/>
      <c r="D66" s="15">
        <v>14274</v>
      </c>
      <c r="E66" s="2">
        <v>34</v>
      </c>
      <c r="F66" s="7">
        <f t="shared" ref="F66:F72" si="33">E66*D66/1000</f>
        <v>485.32</v>
      </c>
      <c r="G66" s="2">
        <v>9.25</v>
      </c>
      <c r="H66" s="5">
        <f>G66*D66/1000</f>
        <v>132.03</v>
      </c>
      <c r="I66" s="16">
        <f>$I$5*D66</f>
        <v>112580.47</v>
      </c>
      <c r="J66" s="22">
        <f>F66*$J$5</f>
        <v>12060.2</v>
      </c>
      <c r="K66" s="22">
        <f t="shared" si="31"/>
        <v>3220.21</v>
      </c>
      <c r="L66" s="104"/>
      <c r="M66" s="6">
        <f>ROUND(SUM(I66:K66),0)+8</f>
        <v>127869</v>
      </c>
      <c r="N66" s="6">
        <f>ROUND((M66*5%),0)</f>
        <v>6393</v>
      </c>
      <c r="O66" s="17" t="s">
        <v>63</v>
      </c>
      <c r="P66" s="6">
        <f>SUM(M66:O66)</f>
        <v>134262</v>
      </c>
      <c r="AA66" s="3"/>
    </row>
    <row r="67" spans="1:27" ht="29.25" customHeight="1" x14ac:dyDescent="0.3">
      <c r="A67" s="39">
        <v>62</v>
      </c>
      <c r="B67" s="13" t="s">
        <v>6</v>
      </c>
      <c r="C67" s="78"/>
      <c r="D67" s="15">
        <v>9958</v>
      </c>
      <c r="E67" s="2">
        <v>95</v>
      </c>
      <c r="F67" s="7">
        <f t="shared" si="33"/>
        <v>946.01</v>
      </c>
      <c r="G67" s="2">
        <v>8</v>
      </c>
      <c r="H67" s="5">
        <f>G67*D67/1000</f>
        <v>79.66</v>
      </c>
      <c r="I67" s="16">
        <f>$I$5*D67</f>
        <v>78539.740000000005</v>
      </c>
      <c r="J67" s="22">
        <f>F67*$J$5</f>
        <v>23508.35</v>
      </c>
      <c r="K67" s="22">
        <f t="shared" si="31"/>
        <v>1942.91</v>
      </c>
      <c r="L67" s="104"/>
      <c r="M67" s="6">
        <f>ROUND(SUM(I67:K67),0)</f>
        <v>103991</v>
      </c>
      <c r="N67" s="6">
        <f>ROUND((M67*5%),0)</f>
        <v>5200</v>
      </c>
      <c r="O67" s="17" t="s">
        <v>63</v>
      </c>
      <c r="P67" s="6">
        <f>SUM(M67:O67)</f>
        <v>109191</v>
      </c>
      <c r="AA67" s="3"/>
    </row>
    <row r="68" spans="1:27" ht="29.25" customHeight="1" x14ac:dyDescent="0.3">
      <c r="A68" s="39">
        <v>63</v>
      </c>
      <c r="B68" s="13" t="s">
        <v>108</v>
      </c>
      <c r="C68" s="62"/>
      <c r="D68" s="15">
        <v>238</v>
      </c>
      <c r="E68" s="2">
        <v>45</v>
      </c>
      <c r="F68" s="7">
        <f>E68*D68/1000</f>
        <v>10.71</v>
      </c>
      <c r="G68" s="2">
        <v>4</v>
      </c>
      <c r="H68" s="5">
        <f>G68*D68/1000</f>
        <v>0.95</v>
      </c>
      <c r="I68" s="16">
        <f>$I$5*D68</f>
        <v>1877.13</v>
      </c>
      <c r="J68" s="22">
        <f>F68*$J$5</f>
        <v>266.14</v>
      </c>
      <c r="K68" s="22">
        <f>H68*$K$5</f>
        <v>23.17</v>
      </c>
      <c r="L68" s="77"/>
      <c r="M68" s="48">
        <f>ROUND(SUM(I68:K68),0)</f>
        <v>2166</v>
      </c>
      <c r="N68" s="6">
        <f>ROUND(M68*5%,0)</f>
        <v>108</v>
      </c>
      <c r="O68" s="17" t="s">
        <v>8</v>
      </c>
      <c r="P68" s="6">
        <f>SUM(M68:O68)</f>
        <v>2274</v>
      </c>
      <c r="AA68" s="3"/>
    </row>
    <row r="69" spans="1:27" ht="29.25" customHeight="1" x14ac:dyDescent="0.3">
      <c r="A69" s="39">
        <v>64</v>
      </c>
      <c r="B69" s="13" t="s">
        <v>56</v>
      </c>
      <c r="C69" s="52">
        <v>70817744</v>
      </c>
      <c r="D69" s="15">
        <v>442</v>
      </c>
      <c r="E69" s="2">
        <v>114</v>
      </c>
      <c r="F69" s="7">
        <f t="shared" si="33"/>
        <v>50.39</v>
      </c>
      <c r="G69" s="2">
        <v>9</v>
      </c>
      <c r="H69" s="5">
        <f>G69*D69/1000</f>
        <v>3.98</v>
      </c>
      <c r="I69" s="16">
        <f>$I$5*D69</f>
        <v>3486.1</v>
      </c>
      <c r="J69" s="22">
        <f>F69*$J$5</f>
        <v>1252.19</v>
      </c>
      <c r="K69" s="22">
        <f t="shared" si="31"/>
        <v>97.07</v>
      </c>
      <c r="L69" s="71">
        <f>ROUND(SUM(I69:K69),0)</f>
        <v>4835</v>
      </c>
      <c r="M69" s="72"/>
      <c r="N69" s="6">
        <f>ROUND(L69*5%,0)</f>
        <v>242</v>
      </c>
      <c r="O69" s="17" t="s">
        <v>63</v>
      </c>
      <c r="P69" s="6">
        <f>SUM(L69:O69)</f>
        <v>5077</v>
      </c>
      <c r="AA69" s="3"/>
    </row>
    <row r="70" spans="1:27" ht="29.25" customHeight="1" x14ac:dyDescent="0.3">
      <c r="A70" s="39">
        <v>65</v>
      </c>
      <c r="B70" s="13" t="s">
        <v>87</v>
      </c>
      <c r="C70" s="50">
        <v>79992102</v>
      </c>
      <c r="D70" s="15">
        <v>10</v>
      </c>
      <c r="E70" s="2">
        <v>60</v>
      </c>
      <c r="F70" s="7">
        <f t="shared" si="33"/>
        <v>0.6</v>
      </c>
      <c r="G70" s="2">
        <v>2</v>
      </c>
      <c r="H70" s="5">
        <f t="shared" si="29"/>
        <v>0.02</v>
      </c>
      <c r="I70" s="16">
        <f t="shared" si="30"/>
        <v>78.87</v>
      </c>
      <c r="J70" s="22">
        <f t="shared" si="32"/>
        <v>14.91</v>
      </c>
      <c r="K70" s="22">
        <f t="shared" si="31"/>
        <v>0.49</v>
      </c>
      <c r="L70" s="71">
        <f t="shared" ref="L70:L78" si="34">ROUND(SUM(I70:K70),0)</f>
        <v>94</v>
      </c>
      <c r="M70" s="72"/>
      <c r="N70" s="6">
        <f>ROUND(L70*5%,0)</f>
        <v>5</v>
      </c>
      <c r="O70" s="6">
        <f>ROUND(D70*1,0)</f>
        <v>10</v>
      </c>
      <c r="P70" s="6">
        <f>SUM(L70:O70)</f>
        <v>109</v>
      </c>
      <c r="AA70" s="3"/>
    </row>
    <row r="71" spans="1:27" ht="29.25" customHeight="1" x14ac:dyDescent="0.3">
      <c r="A71" s="39">
        <v>66</v>
      </c>
      <c r="B71" s="13" t="s">
        <v>107</v>
      </c>
      <c r="C71" s="50">
        <v>80353271</v>
      </c>
      <c r="D71" s="15">
        <v>496</v>
      </c>
      <c r="E71" s="2">
        <v>50.75</v>
      </c>
      <c r="F71" s="7">
        <f t="shared" si="33"/>
        <v>25.17</v>
      </c>
      <c r="G71" s="2">
        <v>13.25</v>
      </c>
      <c r="H71" s="5">
        <f>G71*D71/1000</f>
        <v>6.57</v>
      </c>
      <c r="I71" s="16">
        <f t="shared" si="30"/>
        <v>3912</v>
      </c>
      <c r="J71" s="22">
        <f t="shared" si="32"/>
        <v>625.47</v>
      </c>
      <c r="K71" s="22">
        <f t="shared" si="31"/>
        <v>160.24</v>
      </c>
      <c r="L71" s="71">
        <f>ROUND(SUM(I71:K71),0)</f>
        <v>4698</v>
      </c>
      <c r="M71" s="72"/>
      <c r="N71" s="44" t="s">
        <v>8</v>
      </c>
      <c r="O71" s="17" t="s">
        <v>8</v>
      </c>
      <c r="P71" s="6">
        <f>SUM(L71:O71)</f>
        <v>4698</v>
      </c>
      <c r="AA71" s="3"/>
    </row>
    <row r="72" spans="1:27" ht="29.25" customHeight="1" x14ac:dyDescent="0.3">
      <c r="A72" s="39">
        <v>67</v>
      </c>
      <c r="B72" s="13" t="s">
        <v>88</v>
      </c>
      <c r="C72" s="50">
        <v>80477553</v>
      </c>
      <c r="D72" s="15">
        <v>191</v>
      </c>
      <c r="E72" s="2">
        <v>17</v>
      </c>
      <c r="F72" s="7">
        <f t="shared" si="33"/>
        <v>3.25</v>
      </c>
      <c r="G72" s="2">
        <v>7</v>
      </c>
      <c r="H72" s="5">
        <f>G72*D72/1000</f>
        <v>1.34</v>
      </c>
      <c r="I72" s="16">
        <f t="shared" si="30"/>
        <v>1506.44</v>
      </c>
      <c r="J72" s="22">
        <f t="shared" si="32"/>
        <v>80.760000000000005</v>
      </c>
      <c r="K72" s="22">
        <f t="shared" si="31"/>
        <v>32.68</v>
      </c>
      <c r="L72" s="71">
        <f t="shared" si="34"/>
        <v>1620</v>
      </c>
      <c r="M72" s="72"/>
      <c r="N72" s="6">
        <f t="shared" ref="N72:N78" si="35">ROUND(L72*5%,0)</f>
        <v>81</v>
      </c>
      <c r="O72" s="17" t="s">
        <v>8</v>
      </c>
      <c r="P72" s="6">
        <f t="shared" ref="P72:P86" si="36">SUM(L72:O72)</f>
        <v>1701</v>
      </c>
      <c r="AA72" s="3"/>
    </row>
    <row r="73" spans="1:27" ht="29.25" customHeight="1" x14ac:dyDescent="0.3">
      <c r="A73" s="39">
        <v>68</v>
      </c>
      <c r="B73" s="13" t="s">
        <v>33</v>
      </c>
      <c r="C73" s="52">
        <v>84578879</v>
      </c>
      <c r="D73" s="15">
        <v>24</v>
      </c>
      <c r="E73" s="2">
        <v>88</v>
      </c>
      <c r="F73" s="5">
        <f t="shared" si="28"/>
        <v>2.11</v>
      </c>
      <c r="G73" s="2">
        <v>12</v>
      </c>
      <c r="H73" s="5">
        <f t="shared" si="29"/>
        <v>0.28999999999999998</v>
      </c>
      <c r="I73" s="16">
        <f t="shared" si="30"/>
        <v>189.29</v>
      </c>
      <c r="J73" s="22">
        <f t="shared" si="32"/>
        <v>52.43</v>
      </c>
      <c r="K73" s="22">
        <f t="shared" si="31"/>
        <v>7.07</v>
      </c>
      <c r="L73" s="71">
        <f t="shared" si="34"/>
        <v>249</v>
      </c>
      <c r="M73" s="72"/>
      <c r="N73" s="6">
        <f t="shared" si="35"/>
        <v>12</v>
      </c>
      <c r="O73" s="6">
        <f>ROUND(D73*1,0)</f>
        <v>24</v>
      </c>
      <c r="P73" s="6">
        <f t="shared" si="36"/>
        <v>285</v>
      </c>
      <c r="AA73" s="3"/>
    </row>
    <row r="74" spans="1:27" ht="29.25" customHeight="1" x14ac:dyDescent="0.3">
      <c r="A74" s="39">
        <v>69</v>
      </c>
      <c r="B74" s="13" t="s">
        <v>34</v>
      </c>
      <c r="C74" s="52">
        <v>84785413</v>
      </c>
      <c r="D74" s="15">
        <v>983</v>
      </c>
      <c r="E74" s="2">
        <v>141.25</v>
      </c>
      <c r="F74" s="7">
        <f t="shared" si="28"/>
        <v>138.85</v>
      </c>
      <c r="G74" s="2">
        <v>21.25</v>
      </c>
      <c r="H74" s="5">
        <f t="shared" si="29"/>
        <v>20.89</v>
      </c>
      <c r="I74" s="16">
        <f t="shared" si="30"/>
        <v>7753.02</v>
      </c>
      <c r="J74" s="22">
        <f t="shared" si="32"/>
        <v>3450.42</v>
      </c>
      <c r="K74" s="22">
        <f t="shared" si="31"/>
        <v>509.51</v>
      </c>
      <c r="L74" s="71">
        <f t="shared" si="34"/>
        <v>11713</v>
      </c>
      <c r="M74" s="72"/>
      <c r="N74" s="6">
        <f t="shared" si="35"/>
        <v>586</v>
      </c>
      <c r="O74" s="17" t="s">
        <v>8</v>
      </c>
      <c r="P74" s="6">
        <f t="shared" si="36"/>
        <v>12299</v>
      </c>
      <c r="AA74" s="3"/>
    </row>
    <row r="75" spans="1:27" ht="29.25" customHeight="1" x14ac:dyDescent="0.3">
      <c r="A75" s="39">
        <v>70</v>
      </c>
      <c r="B75" s="13" t="s">
        <v>89</v>
      </c>
      <c r="C75" s="50">
        <v>84827531</v>
      </c>
      <c r="D75" s="15">
        <v>108</v>
      </c>
      <c r="E75" s="2">
        <v>133</v>
      </c>
      <c r="F75" s="7">
        <f t="shared" si="28"/>
        <v>14.36</v>
      </c>
      <c r="G75" s="2">
        <v>56</v>
      </c>
      <c r="H75" s="5">
        <f t="shared" si="29"/>
        <v>6.05</v>
      </c>
      <c r="I75" s="16">
        <f t="shared" si="30"/>
        <v>851.81</v>
      </c>
      <c r="J75" s="22">
        <f t="shared" si="32"/>
        <v>356.85</v>
      </c>
      <c r="K75" s="22">
        <f t="shared" si="31"/>
        <v>147.56</v>
      </c>
      <c r="L75" s="71">
        <f t="shared" si="34"/>
        <v>1356</v>
      </c>
      <c r="M75" s="72"/>
      <c r="N75" s="6">
        <f t="shared" si="35"/>
        <v>68</v>
      </c>
      <c r="O75" s="17" t="s">
        <v>8</v>
      </c>
      <c r="P75" s="6">
        <f t="shared" si="36"/>
        <v>1424</v>
      </c>
      <c r="AA75" s="3"/>
    </row>
    <row r="76" spans="1:27" ht="29.25" customHeight="1" x14ac:dyDescent="0.3">
      <c r="A76" s="39">
        <v>71</v>
      </c>
      <c r="B76" s="40" t="s">
        <v>90</v>
      </c>
      <c r="C76" s="50">
        <v>86379116</v>
      </c>
      <c r="D76" s="15">
        <v>302</v>
      </c>
      <c r="E76" s="2">
        <v>113</v>
      </c>
      <c r="F76" s="21">
        <f>E76*D76/1000</f>
        <v>34.130000000000003</v>
      </c>
      <c r="G76" s="2">
        <v>48</v>
      </c>
      <c r="H76" s="5">
        <f>G76*D76/1000</f>
        <v>14.5</v>
      </c>
      <c r="I76" s="16">
        <f>$I$5*D76</f>
        <v>2381.9</v>
      </c>
      <c r="J76" s="22">
        <f t="shared" si="32"/>
        <v>848.13</v>
      </c>
      <c r="K76" s="22">
        <f t="shared" si="31"/>
        <v>353.66</v>
      </c>
      <c r="L76" s="71">
        <f t="shared" si="34"/>
        <v>3584</v>
      </c>
      <c r="M76" s="72"/>
      <c r="N76" s="6">
        <f t="shared" si="35"/>
        <v>179</v>
      </c>
      <c r="O76" s="6">
        <f>ROUND(D76*1,0)</f>
        <v>302</v>
      </c>
      <c r="P76" s="6">
        <f t="shared" si="36"/>
        <v>4065</v>
      </c>
      <c r="AA76" s="3"/>
    </row>
    <row r="77" spans="1:27" ht="29.25" customHeight="1" x14ac:dyDescent="0.3">
      <c r="A77" s="39">
        <v>72</v>
      </c>
      <c r="B77" s="40" t="s">
        <v>0</v>
      </c>
      <c r="C77" s="51">
        <v>89336062</v>
      </c>
      <c r="D77" s="15">
        <v>18</v>
      </c>
      <c r="E77" s="2">
        <v>182</v>
      </c>
      <c r="F77" s="21">
        <f t="shared" si="28"/>
        <v>3.28</v>
      </c>
      <c r="G77" s="2">
        <v>52</v>
      </c>
      <c r="H77" s="5">
        <f t="shared" si="29"/>
        <v>0.94</v>
      </c>
      <c r="I77" s="16">
        <f t="shared" si="30"/>
        <v>141.97</v>
      </c>
      <c r="J77" s="22">
        <f t="shared" si="32"/>
        <v>81.510000000000005</v>
      </c>
      <c r="K77" s="22">
        <f t="shared" si="31"/>
        <v>22.93</v>
      </c>
      <c r="L77" s="71">
        <f t="shared" si="34"/>
        <v>246</v>
      </c>
      <c r="M77" s="72"/>
      <c r="N77" s="6">
        <f t="shared" si="35"/>
        <v>12</v>
      </c>
      <c r="O77" s="6">
        <f>ROUND(D77*1,0)</f>
        <v>18</v>
      </c>
      <c r="P77" s="6">
        <f t="shared" si="36"/>
        <v>276</v>
      </c>
      <c r="AA77" s="3"/>
    </row>
    <row r="78" spans="1:27" ht="29.25" customHeight="1" x14ac:dyDescent="0.3">
      <c r="A78" s="39">
        <v>73</v>
      </c>
      <c r="B78" s="13" t="s">
        <v>91</v>
      </c>
      <c r="C78" s="52">
        <v>89344106</v>
      </c>
      <c r="D78" s="15">
        <v>29</v>
      </c>
      <c r="E78" s="2">
        <v>254</v>
      </c>
      <c r="F78" s="7">
        <f t="shared" si="28"/>
        <v>7.37</v>
      </c>
      <c r="G78" s="2">
        <v>11</v>
      </c>
      <c r="H78" s="5">
        <f t="shared" si="29"/>
        <v>0.32</v>
      </c>
      <c r="I78" s="16">
        <f t="shared" si="30"/>
        <v>228.73</v>
      </c>
      <c r="J78" s="22">
        <f t="shared" si="32"/>
        <v>183.14</v>
      </c>
      <c r="K78" s="22">
        <f t="shared" si="31"/>
        <v>7.8</v>
      </c>
      <c r="L78" s="71">
        <f t="shared" si="34"/>
        <v>420</v>
      </c>
      <c r="M78" s="72"/>
      <c r="N78" s="6">
        <f t="shared" si="35"/>
        <v>21</v>
      </c>
      <c r="O78" s="6">
        <f>ROUND(D78*1,0)</f>
        <v>29</v>
      </c>
      <c r="P78" s="6">
        <f t="shared" si="36"/>
        <v>470</v>
      </c>
      <c r="AA78" s="3"/>
    </row>
    <row r="79" spans="1:27" ht="29.25" customHeight="1" x14ac:dyDescent="0.3">
      <c r="A79" s="39">
        <v>74</v>
      </c>
      <c r="B79" s="13" t="s">
        <v>92</v>
      </c>
      <c r="C79" s="98" t="s">
        <v>93</v>
      </c>
      <c r="D79" s="15">
        <v>3327</v>
      </c>
      <c r="E79" s="2">
        <v>165</v>
      </c>
      <c r="F79" s="63">
        <f>(D79*E79+D80*E80)/1000</f>
        <v>585.37</v>
      </c>
      <c r="G79" s="2">
        <v>23.5</v>
      </c>
      <c r="H79" s="64">
        <f>(G79*D79+G80*D80)/1000</f>
        <v>110.55</v>
      </c>
      <c r="I79" s="65">
        <f>$I$5*(D79+D80)</f>
        <v>30799.13</v>
      </c>
      <c r="J79" s="66">
        <f>F79*$J$5</f>
        <v>14546.44</v>
      </c>
      <c r="K79" s="66">
        <f t="shared" si="31"/>
        <v>2696.31</v>
      </c>
      <c r="L79" s="67">
        <f>ROUND(SUM(I79:K80),0)</f>
        <v>48042</v>
      </c>
      <c r="M79" s="68"/>
      <c r="N79" s="94">
        <f>ROUND(L79*5%,0)</f>
        <v>2402</v>
      </c>
      <c r="O79" s="59" t="s">
        <v>10</v>
      </c>
      <c r="P79" s="96">
        <f>SUM(L79:O79)</f>
        <v>50444</v>
      </c>
      <c r="AA79" s="3"/>
    </row>
    <row r="80" spans="1:27" ht="29.25" customHeight="1" x14ac:dyDescent="0.3">
      <c r="A80" s="39">
        <v>75</v>
      </c>
      <c r="B80" s="13" t="s">
        <v>94</v>
      </c>
      <c r="C80" s="99"/>
      <c r="D80" s="15">
        <v>578</v>
      </c>
      <c r="E80" s="2">
        <v>63</v>
      </c>
      <c r="F80" s="105"/>
      <c r="G80" s="2">
        <v>56</v>
      </c>
      <c r="H80" s="106"/>
      <c r="I80" s="102"/>
      <c r="J80" s="102"/>
      <c r="K80" s="102"/>
      <c r="L80" s="92"/>
      <c r="M80" s="93"/>
      <c r="N80" s="94"/>
      <c r="O80" s="95"/>
      <c r="P80" s="97"/>
      <c r="AA80" s="3"/>
    </row>
    <row r="81" spans="1:27" ht="29.25" customHeight="1" x14ac:dyDescent="0.3">
      <c r="A81" s="39">
        <v>76</v>
      </c>
      <c r="B81" s="13" t="s">
        <v>95</v>
      </c>
      <c r="C81" s="58" t="s">
        <v>59</v>
      </c>
      <c r="D81" s="15">
        <v>282</v>
      </c>
      <c r="E81" s="2">
        <v>41</v>
      </c>
      <c r="F81" s="7">
        <f>E81*D81/1000</f>
        <v>11.56</v>
      </c>
      <c r="G81" s="2">
        <v>8</v>
      </c>
      <c r="H81" s="5">
        <f>G81*D81/1000</f>
        <v>2.2599999999999998</v>
      </c>
      <c r="I81" s="16">
        <f>$I$5*D81</f>
        <v>2224.16</v>
      </c>
      <c r="J81" s="22">
        <f>F81*$J$5</f>
        <v>287.27</v>
      </c>
      <c r="K81" s="22">
        <f t="shared" ref="K81:K86" si="37">H81*$K$5</f>
        <v>55.12</v>
      </c>
      <c r="L81" s="71">
        <f t="shared" ref="L81:L86" si="38">ROUND(SUM(I81:K81),0)</f>
        <v>2567</v>
      </c>
      <c r="M81" s="72"/>
      <c r="N81" s="6">
        <f t="shared" ref="N81:N86" si="39">ROUND(L81*5%,0)</f>
        <v>128</v>
      </c>
      <c r="O81" s="6">
        <f>ROUND(D81*1,0)</f>
        <v>282</v>
      </c>
      <c r="P81" s="6">
        <f>SUM(L81:O81)</f>
        <v>2977</v>
      </c>
      <c r="AA81" s="3"/>
    </row>
    <row r="82" spans="1:27" ht="29.25" customHeight="1" x14ac:dyDescent="0.3">
      <c r="A82" s="39">
        <v>77</v>
      </c>
      <c r="B82" s="13" t="s">
        <v>96</v>
      </c>
      <c r="C82" s="52">
        <v>96902843</v>
      </c>
      <c r="D82" s="15">
        <v>62</v>
      </c>
      <c r="E82" s="2">
        <v>79</v>
      </c>
      <c r="F82" s="7">
        <f>E82*D82/1000</f>
        <v>4.9000000000000004</v>
      </c>
      <c r="G82" s="2">
        <v>16</v>
      </c>
      <c r="H82" s="5">
        <f>G82*D82/1000</f>
        <v>0.99</v>
      </c>
      <c r="I82" s="16">
        <f>$I$5*D82</f>
        <v>489</v>
      </c>
      <c r="J82" s="22">
        <f t="shared" si="32"/>
        <v>121.77</v>
      </c>
      <c r="K82" s="22">
        <f t="shared" si="37"/>
        <v>24.15</v>
      </c>
      <c r="L82" s="71">
        <f t="shared" si="38"/>
        <v>635</v>
      </c>
      <c r="M82" s="72"/>
      <c r="N82" s="6">
        <f t="shared" si="39"/>
        <v>32</v>
      </c>
      <c r="O82" s="17" t="s">
        <v>8</v>
      </c>
      <c r="P82" s="6">
        <f t="shared" si="36"/>
        <v>667</v>
      </c>
      <c r="AA82" s="3"/>
    </row>
    <row r="83" spans="1:27" ht="29.25" customHeight="1" x14ac:dyDescent="0.3">
      <c r="A83" s="39">
        <v>78</v>
      </c>
      <c r="B83" s="13" t="s">
        <v>4</v>
      </c>
      <c r="C83" s="50">
        <v>97164149</v>
      </c>
      <c r="D83" s="15">
        <v>1</v>
      </c>
      <c r="E83" s="2">
        <v>96</v>
      </c>
      <c r="F83" s="7">
        <f t="shared" si="28"/>
        <v>0.1</v>
      </c>
      <c r="G83" s="2">
        <v>3</v>
      </c>
      <c r="H83" s="5">
        <f t="shared" si="29"/>
        <v>0</v>
      </c>
      <c r="I83" s="16">
        <f t="shared" si="30"/>
        <v>7.89</v>
      </c>
      <c r="J83" s="22">
        <f t="shared" si="32"/>
        <v>2.4900000000000002</v>
      </c>
      <c r="K83" s="22">
        <f t="shared" si="37"/>
        <v>0</v>
      </c>
      <c r="L83" s="71">
        <f t="shared" si="38"/>
        <v>10</v>
      </c>
      <c r="M83" s="72"/>
      <c r="N83" s="6">
        <f t="shared" si="39"/>
        <v>1</v>
      </c>
      <c r="O83" s="6">
        <f>ROUND(D83*1,0)</f>
        <v>1</v>
      </c>
      <c r="P83" s="6">
        <f t="shared" si="36"/>
        <v>12</v>
      </c>
      <c r="AA83" s="3"/>
    </row>
    <row r="84" spans="1:27" ht="29.25" customHeight="1" x14ac:dyDescent="0.3">
      <c r="A84" s="39">
        <v>79</v>
      </c>
      <c r="B84" s="13" t="s">
        <v>97</v>
      </c>
      <c r="C84" s="50">
        <v>97173702</v>
      </c>
      <c r="D84" s="15">
        <v>9</v>
      </c>
      <c r="E84" s="2">
        <v>179</v>
      </c>
      <c r="F84" s="7">
        <f t="shared" si="28"/>
        <v>1.61</v>
      </c>
      <c r="G84" s="2">
        <v>58</v>
      </c>
      <c r="H84" s="5">
        <f t="shared" si="29"/>
        <v>0.52</v>
      </c>
      <c r="I84" s="16">
        <f t="shared" si="30"/>
        <v>70.98</v>
      </c>
      <c r="J84" s="22">
        <f t="shared" si="32"/>
        <v>40.01</v>
      </c>
      <c r="K84" s="22">
        <f t="shared" si="37"/>
        <v>12.68</v>
      </c>
      <c r="L84" s="71">
        <f t="shared" si="38"/>
        <v>124</v>
      </c>
      <c r="M84" s="72"/>
      <c r="N84" s="6">
        <f t="shared" si="39"/>
        <v>6</v>
      </c>
      <c r="O84" s="17" t="s">
        <v>8</v>
      </c>
      <c r="P84" s="6">
        <f t="shared" si="36"/>
        <v>130</v>
      </c>
      <c r="AA84" s="3"/>
    </row>
    <row r="85" spans="1:27" ht="29.25" customHeight="1" x14ac:dyDescent="0.3">
      <c r="A85" s="39">
        <v>80</v>
      </c>
      <c r="B85" s="13" t="s">
        <v>5</v>
      </c>
      <c r="C85" s="50">
        <v>97491093</v>
      </c>
      <c r="D85" s="15">
        <v>251</v>
      </c>
      <c r="E85" s="2">
        <v>112</v>
      </c>
      <c r="F85" s="7">
        <f>E85*D85/1000</f>
        <v>28.11</v>
      </c>
      <c r="G85" s="2">
        <v>33</v>
      </c>
      <c r="H85" s="5">
        <f t="shared" si="29"/>
        <v>8.2799999999999994</v>
      </c>
      <c r="I85" s="16">
        <f t="shared" si="30"/>
        <v>1979.66</v>
      </c>
      <c r="J85" s="22">
        <f t="shared" si="32"/>
        <v>698.53</v>
      </c>
      <c r="K85" s="22">
        <f t="shared" si="37"/>
        <v>201.95</v>
      </c>
      <c r="L85" s="71">
        <f t="shared" si="38"/>
        <v>2880</v>
      </c>
      <c r="M85" s="72"/>
      <c r="N85" s="6">
        <f t="shared" si="39"/>
        <v>144</v>
      </c>
      <c r="O85" s="17" t="s">
        <v>26</v>
      </c>
      <c r="P85" s="6">
        <f t="shared" si="36"/>
        <v>3024</v>
      </c>
      <c r="AA85" s="3"/>
    </row>
    <row r="86" spans="1:27" ht="29.25" customHeight="1" x14ac:dyDescent="0.3">
      <c r="A86" s="39">
        <v>81</v>
      </c>
      <c r="B86" s="13" t="s">
        <v>98</v>
      </c>
      <c r="C86" s="50" t="s">
        <v>115</v>
      </c>
      <c r="D86" s="15">
        <v>0</v>
      </c>
      <c r="E86" s="2">
        <v>117</v>
      </c>
      <c r="F86" s="7">
        <f>E86*D86/1000</f>
        <v>0</v>
      </c>
      <c r="G86" s="2">
        <v>16</v>
      </c>
      <c r="H86" s="5">
        <f>G86*D86/1000</f>
        <v>0</v>
      </c>
      <c r="I86" s="16">
        <f>$I$5*D86</f>
        <v>0</v>
      </c>
      <c r="J86" s="22">
        <f t="shared" si="32"/>
        <v>0</v>
      </c>
      <c r="K86" s="22">
        <f t="shared" si="37"/>
        <v>0</v>
      </c>
      <c r="L86" s="71">
        <f t="shared" si="38"/>
        <v>0</v>
      </c>
      <c r="M86" s="72"/>
      <c r="N86" s="6">
        <f t="shared" si="39"/>
        <v>0</v>
      </c>
      <c r="O86" s="17">
        <f>ROUND(D86*1,0)</f>
        <v>0</v>
      </c>
      <c r="P86" s="6">
        <f t="shared" si="36"/>
        <v>0</v>
      </c>
      <c r="AA86" s="3"/>
    </row>
    <row r="87" spans="1:27" ht="29.25" customHeight="1" x14ac:dyDescent="0.3">
      <c r="A87" s="88" t="s">
        <v>7</v>
      </c>
      <c r="B87" s="89"/>
      <c r="C87" s="39"/>
      <c r="D87" s="32">
        <f>SUM(D6:D86)</f>
        <v>141434</v>
      </c>
      <c r="E87" s="4" t="s">
        <v>8</v>
      </c>
      <c r="F87" s="33">
        <f>SUM(F6:F86)</f>
        <v>17178.810000000001</v>
      </c>
      <c r="G87" s="4" t="s">
        <v>8</v>
      </c>
      <c r="H87" s="33">
        <f>SUM(H6:H86)</f>
        <v>3464.83</v>
      </c>
      <c r="I87" s="33">
        <f>SUM(I6:I86)</f>
        <v>1115504.1200000001</v>
      </c>
      <c r="J87" s="25">
        <f>SUM(J6:J86)</f>
        <v>426893.41</v>
      </c>
      <c r="K87" s="25">
        <f>SUM(K6:K86)</f>
        <v>84507.19</v>
      </c>
      <c r="L87" s="90">
        <f>L6+L7+L8+L9+L11+L12+L13+L14+L15+L16+L17+L10+L19+L20+L21+L22+L23+L24+L42+L18+L25+L26+L27+L32+L33+L34+L35+L37+L38+L40+L41+L43+L44+L45+L46+L47+L49+L50+L51+L52+L53+L54+L55+L56+L57+L58+L59+L61+L62+L63+L64+L65+L69+L70+L71+L72+L73+L74+L75+L76+L77+L78+L79+L81+L82+L83+L84+L85+L86</f>
        <v>1626911</v>
      </c>
      <c r="M87" s="91"/>
      <c r="N87" s="26">
        <f>SUM(N6:N86)</f>
        <v>59206</v>
      </c>
      <c r="O87" s="26">
        <f>SUM(O6:O86)</f>
        <v>4695</v>
      </c>
      <c r="P87" s="26">
        <f>SUM(P6:P86)</f>
        <v>1690812</v>
      </c>
      <c r="AA87" s="3"/>
    </row>
    <row r="88" spans="1:27" ht="29.25" customHeight="1" x14ac:dyDescent="0.3">
      <c r="A88" s="86" t="s">
        <v>52</v>
      </c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AA88" s="3"/>
    </row>
    <row r="89" spans="1:27" ht="29.25" customHeight="1" x14ac:dyDescent="0.3">
      <c r="B89" s="24"/>
      <c r="D89" s="3"/>
      <c r="K89" s="53"/>
      <c r="L89" s="53"/>
      <c r="M89" s="53"/>
      <c r="N89" s="53"/>
      <c r="P89" s="24"/>
    </row>
    <row r="90" spans="1:27" s="34" customFormat="1" ht="27" customHeight="1" x14ac:dyDescent="0.3">
      <c r="A90" s="3"/>
      <c r="B90" s="24"/>
      <c r="C90" s="3"/>
      <c r="D90" s="3"/>
      <c r="E90" s="3"/>
      <c r="F90" s="3"/>
      <c r="G90" s="3"/>
      <c r="H90" s="3"/>
      <c r="I90" s="3"/>
      <c r="J90" s="3"/>
      <c r="K90" s="53"/>
      <c r="L90" s="53"/>
      <c r="M90" s="53"/>
      <c r="N90" s="53"/>
      <c r="O90" s="3"/>
      <c r="P90" s="24"/>
      <c r="AA90" s="46"/>
    </row>
    <row r="91" spans="1:27" ht="21" customHeight="1" x14ac:dyDescent="0.3"/>
    <row r="92" spans="1:27" ht="21" customHeight="1" x14ac:dyDescent="0.3"/>
    <row r="93" spans="1:27" ht="21" customHeight="1" x14ac:dyDescent="0.3"/>
    <row r="94" spans="1:27" s="36" customFormat="1" ht="19.2" customHeight="1" x14ac:dyDescent="0.3">
      <c r="A94" s="3"/>
      <c r="B94" s="3"/>
      <c r="C94" s="3"/>
      <c r="D94" s="24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AA94" s="45"/>
    </row>
    <row r="95" spans="1:27" ht="22.2" customHeight="1" x14ac:dyDescent="0.3"/>
    <row r="96" spans="1:27" ht="24" customHeight="1" x14ac:dyDescent="0.3"/>
    <row r="97" spans="1:27" s="23" customFormat="1" ht="42" customHeight="1" x14ac:dyDescent="0.3">
      <c r="A97" s="3"/>
      <c r="B97" s="3"/>
      <c r="C97" s="3"/>
      <c r="D97" s="24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AA97" s="42"/>
    </row>
  </sheetData>
  <mergeCells count="153">
    <mergeCell ref="C38:C39"/>
    <mergeCell ref="C9:C10"/>
    <mergeCell ref="L20:M20"/>
    <mergeCell ref="L21:M21"/>
    <mergeCell ref="L22:M22"/>
    <mergeCell ref="F23:F24"/>
    <mergeCell ref="H23:H24"/>
    <mergeCell ref="I23:I24"/>
    <mergeCell ref="J23:J24"/>
    <mergeCell ref="K23:K24"/>
    <mergeCell ref="L14:M14"/>
    <mergeCell ref="L17:M17"/>
    <mergeCell ref="L18:M18"/>
    <mergeCell ref="L19:M19"/>
    <mergeCell ref="L23:M24"/>
    <mergeCell ref="C23:C24"/>
    <mergeCell ref="C14:C15"/>
    <mergeCell ref="L13:M13"/>
    <mergeCell ref="L7:M7"/>
    <mergeCell ref="L8:M8"/>
    <mergeCell ref="L9:M9"/>
    <mergeCell ref="L10:M10"/>
    <mergeCell ref="F47:F48"/>
    <mergeCell ref="H47:H48"/>
    <mergeCell ref="I47:I48"/>
    <mergeCell ref="J47:J48"/>
    <mergeCell ref="K47:K48"/>
    <mergeCell ref="L42:M42"/>
    <mergeCell ref="L37:M37"/>
    <mergeCell ref="F38:F39"/>
    <mergeCell ref="H38:H39"/>
    <mergeCell ref="I38:I39"/>
    <mergeCell ref="J38:J39"/>
    <mergeCell ref="K27:K31"/>
    <mergeCell ref="L27:M31"/>
    <mergeCell ref="K38:K39"/>
    <mergeCell ref="L38:M39"/>
    <mergeCell ref="O38:O39"/>
    <mergeCell ref="P38:P39"/>
    <mergeCell ref="L33:M33"/>
    <mergeCell ref="L34:M34"/>
    <mergeCell ref="O35:O36"/>
    <mergeCell ref="A1:P1"/>
    <mergeCell ref="A2:F2"/>
    <mergeCell ref="K2:M2"/>
    <mergeCell ref="A3:A5"/>
    <mergeCell ref="B3:B5"/>
    <mergeCell ref="C3:C5"/>
    <mergeCell ref="D3:D4"/>
    <mergeCell ref="E3:H3"/>
    <mergeCell ref="I3:P3"/>
    <mergeCell ref="E4:F4"/>
    <mergeCell ref="O2:P2"/>
    <mergeCell ref="G4:H4"/>
    <mergeCell ref="L4:M5"/>
    <mergeCell ref="N4:N5"/>
    <mergeCell ref="O4:O5"/>
    <mergeCell ref="P4:P5"/>
    <mergeCell ref="L6:M6"/>
    <mergeCell ref="L11:M11"/>
    <mergeCell ref="L12:M12"/>
    <mergeCell ref="N38:N39"/>
    <mergeCell ref="L46:M46"/>
    <mergeCell ref="L49:M49"/>
    <mergeCell ref="L51:M51"/>
    <mergeCell ref="L52:M52"/>
    <mergeCell ref="L40:M40"/>
    <mergeCell ref="L41:M41"/>
    <mergeCell ref="L43:M43"/>
    <mergeCell ref="L44:M44"/>
    <mergeCell ref="L45:M45"/>
    <mergeCell ref="L47:M48"/>
    <mergeCell ref="N47:N48"/>
    <mergeCell ref="I59:I60"/>
    <mergeCell ref="J59:J60"/>
    <mergeCell ref="L50:M50"/>
    <mergeCell ref="L58:M58"/>
    <mergeCell ref="L54:M54"/>
    <mergeCell ref="L55:M55"/>
    <mergeCell ref="L56:M56"/>
    <mergeCell ref="L57:M57"/>
    <mergeCell ref="K59:K60"/>
    <mergeCell ref="L59:M60"/>
    <mergeCell ref="P47:P48"/>
    <mergeCell ref="C65:C68"/>
    <mergeCell ref="K79:K80"/>
    <mergeCell ref="L70:M70"/>
    <mergeCell ref="L16:M16"/>
    <mergeCell ref="L72:M72"/>
    <mergeCell ref="L73:M73"/>
    <mergeCell ref="L74:M74"/>
    <mergeCell ref="L75:M75"/>
    <mergeCell ref="L62:M62"/>
    <mergeCell ref="L63:M63"/>
    <mergeCell ref="L64:M64"/>
    <mergeCell ref="L71:M71"/>
    <mergeCell ref="L65:L68"/>
    <mergeCell ref="F79:F80"/>
    <mergeCell ref="H79:H80"/>
    <mergeCell ref="I79:I80"/>
    <mergeCell ref="J79:J80"/>
    <mergeCell ref="L69:M69"/>
    <mergeCell ref="L53:M53"/>
    <mergeCell ref="C59:C60"/>
    <mergeCell ref="F59:F60"/>
    <mergeCell ref="N23:N24"/>
    <mergeCell ref="H59:H60"/>
    <mergeCell ref="A88:P88"/>
    <mergeCell ref="L15:M15"/>
    <mergeCell ref="L83:M83"/>
    <mergeCell ref="L84:M84"/>
    <mergeCell ref="L85:M85"/>
    <mergeCell ref="L86:M86"/>
    <mergeCell ref="A87:B87"/>
    <mergeCell ref="L87:M87"/>
    <mergeCell ref="L79:M80"/>
    <mergeCell ref="N79:N80"/>
    <mergeCell ref="O79:O80"/>
    <mergeCell ref="P79:P80"/>
    <mergeCell ref="L81:M81"/>
    <mergeCell ref="L82:M82"/>
    <mergeCell ref="L76:M76"/>
    <mergeCell ref="L77:M77"/>
    <mergeCell ref="L78:M78"/>
    <mergeCell ref="C79:C80"/>
    <mergeCell ref="N59:N60"/>
    <mergeCell ref="O59:O60"/>
    <mergeCell ref="P59:P60"/>
    <mergeCell ref="L61:M61"/>
    <mergeCell ref="C47:C48"/>
    <mergeCell ref="O47:O48"/>
    <mergeCell ref="O23:O24"/>
    <mergeCell ref="P23:P24"/>
    <mergeCell ref="P35:P36"/>
    <mergeCell ref="C35:C36"/>
    <mergeCell ref="F35:F36"/>
    <mergeCell ref="H35:H36"/>
    <mergeCell ref="I35:I36"/>
    <mergeCell ref="J35:J36"/>
    <mergeCell ref="K35:K36"/>
    <mergeCell ref="L35:M36"/>
    <mergeCell ref="N35:N36"/>
    <mergeCell ref="L25:M25"/>
    <mergeCell ref="L26:M26"/>
    <mergeCell ref="O27:O31"/>
    <mergeCell ref="P27:P31"/>
    <mergeCell ref="L32:M32"/>
    <mergeCell ref="C27:C31"/>
    <mergeCell ref="F27:F31"/>
    <mergeCell ref="H27:H31"/>
    <mergeCell ref="I27:I31"/>
    <mergeCell ref="J27:J31"/>
    <mergeCell ref="N27:N31"/>
  </mergeCells>
  <phoneticPr fontId="2" type="noConversion"/>
  <printOptions horizontalCentered="1"/>
  <pageMargins left="7.874015748031496E-2" right="0" top="0.31496062992125984" bottom="0.39370078740157483" header="0.39370078740157483" footer="0.51181102362204722"/>
  <pageSetup paperSize="9" orientation="landscape" horizontalDpi="300" verticalDpi="300" r:id="rId1"/>
  <headerFooter alignWithMargins="0">
    <oddFooter>&amp;C&amp;"標楷體,標準"第 &amp;P 頁，共 &amp;N 頁&amp;R&amp;"標楷體,標準"RN/HYTP/1151/南區污水處理廠費用分攤明細表、2025/03/31</oddFooter>
  </headerFooter>
  <rowBreaks count="5" manualBreakCount="5">
    <brk id="19" max="15" man="1"/>
    <brk id="33" max="15" man="1"/>
    <brk id="46" max="15" man="1"/>
    <brk id="60" max="15" man="1"/>
    <brk id="74" max="1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污水處理費分攤明細</vt:lpstr>
      <vt:lpstr>污水處理費分攤明細!Print_Area</vt:lpstr>
      <vt:lpstr>污水處理費分攤明細!Print_Titles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RN1153/蘇千琮</dc:creator>
  <cp:lastModifiedBy>RN1153/蘇千琮</cp:lastModifiedBy>
  <cp:lastPrinted>2025-04-01T04:21:23Z</cp:lastPrinted>
  <dcterms:created xsi:type="dcterms:W3CDTF">1997-01-14T01:50:29Z</dcterms:created>
  <dcterms:modified xsi:type="dcterms:W3CDTF">2025-04-11T02:01:52Z</dcterms:modified>
</cp:coreProperties>
</file>